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/>
  <mc:AlternateContent xmlns:mc="http://schemas.openxmlformats.org/markup-compatibility/2006">
    <mc:Choice Requires="x15">
      <x15ac:absPath xmlns:x15ac="http://schemas.microsoft.com/office/spreadsheetml/2010/11/ac" url="https://fcces-my.sharepoint.com/personal/richard_jati_smvak_cz/Documents/Desktop/Aktualizované PD  MVE Bruzovice/Finální rozpočet 2024 od p. Tomka/Finální úprava výkazu výměr od Luboše/"/>
    </mc:Choice>
  </mc:AlternateContent>
  <xr:revisionPtr revIDLastSave="85" documentId="13_ncr:1_{33EC0B70-7708-493E-B1EF-C991281184E1}" xr6:coauthVersionLast="47" xr6:coauthVersionMax="47" xr10:uidLastSave="{B77B619B-AA7B-4231-9771-0D62B77C45B9}"/>
  <bookViews>
    <workbookView xWindow="-120" yWindow="-120" windowWidth="29040" windowHeight="15720" tabRatio="933" xr2:uid="{00000000-000D-0000-FFFF-FFFF00000000}"/>
  </bookViews>
  <sheets>
    <sheet name="Rekapitulace stavby" sheetId="1" r:id="rId1"/>
    <sheet name="D.1.1 - Rekonstrukce přít..." sheetId="2" r:id="rId2"/>
    <sheet name="D.1.2 - Rekonstrukce přít..." sheetId="3" r:id="rId3"/>
    <sheet name="D.1.3 - Rekonstrukce přít..." sheetId="4" r:id="rId4"/>
    <sheet name="D.2.1 - MVE VDJ Bruzovice..." sheetId="5" r:id="rId5"/>
    <sheet name="D.2.2 - MVE VDJ Bruzovice..." sheetId="6" r:id="rId6"/>
    <sheet name="D.2.3 - Přípojka VN" sheetId="7" r:id="rId7"/>
    <sheet name="D.2.4 - Trafostanice" sheetId="8" r:id="rId8"/>
    <sheet name="VON 1 - Vedlejší rozpočto..." sheetId="9" r:id="rId9"/>
    <sheet name="VON 2 - Ostatní rozpočtov..." sheetId="10" r:id="rId10"/>
    <sheet name="D.1.1 - Rekonstrukce přít..._01" sheetId="11" r:id="rId11"/>
    <sheet name="D.1.2 - Rekonstrukce přít..._01" sheetId="12" r:id="rId12"/>
    <sheet name="D.1.3 - Rekonstrukce přít..._01" sheetId="13" r:id="rId13"/>
    <sheet name="D.1.2_Strojní způsobilé" sheetId="14" r:id="rId14"/>
    <sheet name="D.1.2_Strojní nezpůsobilé" sheetId="15" r:id="rId15"/>
    <sheet name="D.1.3.1_Silnoproud nezpůsobilé" sheetId="16" r:id="rId16"/>
    <sheet name="D.1.3.2_Mo a MAR způsobilé" sheetId="17" r:id="rId17"/>
    <sheet name="D.1.3.2_Mo a MAR nezpůsobilé" sheetId="18" r:id="rId18"/>
    <sheet name="D.1.3.3_Telemetrie způsobilé" sheetId="19" r:id="rId19"/>
    <sheet name="D.2.1_Strojní MVE způsobilé" sheetId="20" r:id="rId20"/>
    <sheet name="D.2.2_Elektro způsobilé" sheetId="21" r:id="rId21"/>
    <sheet name="D.2.3_Přípojka VN způsobilé" sheetId="22" r:id="rId22"/>
    <sheet name="D.2.4_Trafostanice způsobilé" sheetId="23" r:id="rId23"/>
  </sheets>
  <definedNames>
    <definedName name="_xlnm._FilterDatabase" localSheetId="1" hidden="1">'D.1.1 - Rekonstrukce přít...'!$C$146:$K$924</definedName>
    <definedName name="_xlnm._FilterDatabase" localSheetId="10" hidden="1">'D.1.1 - Rekonstrukce přít..._01'!$C$122:$K$145</definedName>
    <definedName name="_xlnm._FilterDatabase" localSheetId="2" hidden="1">'D.1.2 - Rekonstrukce přít...'!$C$121:$K$125</definedName>
    <definedName name="_xlnm._FilterDatabase" localSheetId="11" hidden="1">'D.1.2 - Rekonstrukce přít..._01'!$C$121:$K$125</definedName>
    <definedName name="_xlnm._FilterDatabase" localSheetId="3" hidden="1">'D.1.3 - Rekonstrukce přít...'!$C$121:$K$126</definedName>
    <definedName name="_xlnm._FilterDatabase" localSheetId="12" hidden="1">'D.1.3 - Rekonstrukce přít..._01'!$C$121:$K$126</definedName>
    <definedName name="_xlnm._FilterDatabase" localSheetId="4" hidden="1">'D.2.1 - MVE VDJ Bruzovice...'!$C$121:$K$125</definedName>
    <definedName name="_xlnm._FilterDatabase" localSheetId="5" hidden="1">'D.2.2 - MVE VDJ Bruzovice...'!$C$121:$K$125</definedName>
    <definedName name="_xlnm._FilterDatabase" localSheetId="6" hidden="1">'D.2.3 - Přípojka VN'!$C$121:$K$125</definedName>
    <definedName name="_xlnm._FilterDatabase" localSheetId="7" hidden="1">'D.2.4 - Trafostanice'!$C$121:$K$125</definedName>
    <definedName name="_xlnm._FilterDatabase" localSheetId="8" hidden="1">'VON 1 - Vedlejší rozpočto...'!$C$121:$K$129</definedName>
    <definedName name="_xlnm._FilterDatabase" localSheetId="9" hidden="1">'VON 2 - Ostatní rozpočtov...'!$C$121:$K$130</definedName>
    <definedName name="_xlnm.Print_Titles" localSheetId="1">'D.1.1 - Rekonstrukce přít...'!$146:$146</definedName>
    <definedName name="_xlnm.Print_Titles" localSheetId="10">'D.1.1 - Rekonstrukce přít..._01'!$122:$122</definedName>
    <definedName name="_xlnm.Print_Titles" localSheetId="2">'D.1.2 - Rekonstrukce přít...'!$121:$121</definedName>
    <definedName name="_xlnm.Print_Titles" localSheetId="11">'D.1.2 - Rekonstrukce přít..._01'!$121:$121</definedName>
    <definedName name="_xlnm.Print_Titles" localSheetId="14">'D.1.2_Strojní nezpůsobilé'!$1:$6</definedName>
    <definedName name="_xlnm.Print_Titles" localSheetId="13">'D.1.2_Strojní způsobilé'!$1:$6</definedName>
    <definedName name="_xlnm.Print_Titles" localSheetId="3">'D.1.3 - Rekonstrukce přít...'!$121:$121</definedName>
    <definedName name="_xlnm.Print_Titles" localSheetId="12">'D.1.3 - Rekonstrukce přít..._01'!$121:$121</definedName>
    <definedName name="_xlnm.Print_Titles" localSheetId="15">'D.1.3.1_Silnoproud nezpůsobilé'!$1:$1</definedName>
    <definedName name="_xlnm.Print_Titles" localSheetId="17">'D.1.3.2_Mo a MAR nezpůsobilé'!$1:$1</definedName>
    <definedName name="_xlnm.Print_Titles" localSheetId="16">'D.1.3.2_Mo a MAR způsobilé'!$1:$1</definedName>
    <definedName name="_xlnm.Print_Titles" localSheetId="18">'D.1.3.3_Telemetrie způsobilé'!$1:$1</definedName>
    <definedName name="_xlnm.Print_Titles" localSheetId="4">'D.2.1 - MVE VDJ Bruzovice...'!$121:$121</definedName>
    <definedName name="_xlnm.Print_Titles" localSheetId="19">'D.2.1_Strojní MVE způsobilé'!$1:$6</definedName>
    <definedName name="_xlnm.Print_Titles" localSheetId="5">'D.2.2 - MVE VDJ Bruzovice...'!$121:$121</definedName>
    <definedName name="_xlnm.Print_Titles" localSheetId="20">'D.2.2_Elektro způsobilé'!$1:$1</definedName>
    <definedName name="_xlnm.Print_Titles" localSheetId="6">'D.2.3 - Přípojka VN'!$121:$121</definedName>
    <definedName name="_xlnm.Print_Titles" localSheetId="21">'D.2.3_Přípojka VN způsobilé'!$1:$1</definedName>
    <definedName name="_xlnm.Print_Titles" localSheetId="7">'D.2.4 - Trafostanice'!$121:$121</definedName>
    <definedName name="_xlnm.Print_Titles" localSheetId="22">'D.2.4_Trafostanice způsobilé'!$1:$1</definedName>
    <definedName name="_xlnm.Print_Titles" localSheetId="0">'Rekapitulace stavby'!$92:$92</definedName>
    <definedName name="_xlnm.Print_Titles" localSheetId="8">'VON 1 - Vedlejší rozpočto...'!$121:$121</definedName>
    <definedName name="_xlnm.Print_Titles" localSheetId="9">'VON 2 - Ostatní rozpočtov...'!$121:$121</definedName>
    <definedName name="_xlnm.Print_Area" localSheetId="1">'D.1.1 - Rekonstrukce přít...'!$C$4:$J$76,'D.1.1 - Rekonstrukce přít...'!$C$82:$J$126,'D.1.1 - Rekonstrukce přít...'!$C$132:$J$924</definedName>
    <definedName name="_xlnm.Print_Area" localSheetId="10">'D.1.1 - Rekonstrukce přít..._01'!$C$4:$J$76,'D.1.1 - Rekonstrukce přít..._01'!$C$82:$J$102,'D.1.1 - Rekonstrukce přít..._01'!$C$108:$J$145</definedName>
    <definedName name="_xlnm.Print_Area" localSheetId="2">'D.1.2 - Rekonstrukce přít...'!$C$4:$J$76,'D.1.2 - Rekonstrukce přít...'!$C$82:$J$101,'D.1.2 - Rekonstrukce přít...'!$C$107:$J$125</definedName>
    <definedName name="_xlnm.Print_Area" localSheetId="11">'D.1.2 - Rekonstrukce přít..._01'!$C$4:$J$76,'D.1.2 - Rekonstrukce přít..._01'!$C$82:$J$101,'D.1.2 - Rekonstrukce přít..._01'!$C$107:$J$125</definedName>
    <definedName name="_xlnm.Print_Area" localSheetId="3">'D.1.3 - Rekonstrukce přít...'!$C$4:$J$76,'D.1.3 - Rekonstrukce přít...'!$C$82:$J$101,'D.1.3 - Rekonstrukce přít...'!$C$107:$J$126</definedName>
    <definedName name="_xlnm.Print_Area" localSheetId="12">'D.1.3 - Rekonstrukce přít..._01'!$C$4:$J$76,'D.1.3 - Rekonstrukce přít..._01'!$C$82:$J$101,'D.1.3 - Rekonstrukce přít..._01'!$C$107:$J$126</definedName>
    <definedName name="_xlnm.Print_Area" localSheetId="4">'D.2.1 - MVE VDJ Bruzovice...'!$C$4:$J$76,'D.2.1 - MVE VDJ Bruzovice...'!$C$82:$J$101,'D.2.1 - MVE VDJ Bruzovice...'!$C$107:$J$125</definedName>
    <definedName name="_xlnm.Print_Area" localSheetId="5">'D.2.2 - MVE VDJ Bruzovice...'!$C$4:$J$76,'D.2.2 - MVE VDJ Bruzovice...'!$C$82:$J$101,'D.2.2 - MVE VDJ Bruzovice...'!$C$107:$J$125</definedName>
    <definedName name="_xlnm.Print_Area" localSheetId="6">'D.2.3 - Přípojka VN'!$C$4:$J$76,'D.2.3 - Přípojka VN'!$C$82:$J$101,'D.2.3 - Přípojka VN'!$C$107:$J$125</definedName>
    <definedName name="_xlnm.Print_Area" localSheetId="7">'D.2.4 - Trafostanice'!$C$4:$J$76,'D.2.4 - Trafostanice'!$C$82:$J$101,'D.2.4 - Trafostanice'!$C$107:$J$125</definedName>
    <definedName name="_xlnm.Print_Area" localSheetId="0">'Rekapitulace stavby'!$D$4:$AO$76,'Rekapitulace stavby'!$C$82:$AQ$109</definedName>
    <definedName name="_xlnm.Print_Area" localSheetId="8">'VON 1 - Vedlejší rozpočto...'!$C$4:$J$76,'VON 1 - Vedlejší rozpočto...'!$C$82:$J$101,'VON 1 - Vedlejší rozpočto...'!$C$107:$J$129</definedName>
    <definedName name="_xlnm.Print_Area" localSheetId="9">'VON 2 - Ostatní rozpočtov...'!$C$4:$J$76,'VON 2 - Ostatní rozpočtov...'!$C$82:$J$101,'VON 2 - Ostatní rozpočtov...'!$C$107:$J$130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6" i="13" l="1"/>
  <c r="E5" i="19"/>
  <c r="H79" i="23"/>
  <c r="H78" i="23"/>
  <c r="H77" i="23"/>
  <c r="H76" i="23"/>
  <c r="H75" i="23"/>
  <c r="H74" i="23"/>
  <c r="H73" i="23"/>
  <c r="H72" i="23"/>
  <c r="H71" i="23"/>
  <c r="H70" i="23"/>
  <c r="H69" i="23"/>
  <c r="H68" i="23"/>
  <c r="H66" i="23"/>
  <c r="H65" i="23"/>
  <c r="H64" i="23"/>
  <c r="H63" i="23"/>
  <c r="H62" i="23"/>
  <c r="H61" i="23"/>
  <c r="H60" i="23"/>
  <c r="H59" i="23"/>
  <c r="H58" i="23"/>
  <c r="H57" i="23"/>
  <c r="H56" i="23"/>
  <c r="H55" i="23"/>
  <c r="H54" i="23"/>
  <c r="H53" i="23"/>
  <c r="H52" i="23"/>
  <c r="H51" i="23"/>
  <c r="H50" i="23"/>
  <c r="H49" i="23"/>
  <c r="H48" i="23"/>
  <c r="H47" i="23"/>
  <c r="H46" i="23"/>
  <c r="H45" i="23"/>
  <c r="H44" i="23"/>
  <c r="H43" i="23"/>
  <c r="H23" i="23"/>
  <c r="H13" i="23"/>
  <c r="H12" i="23"/>
  <c r="H11" i="23"/>
  <c r="H3" i="23"/>
  <c r="H2" i="23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H5" i="22"/>
  <c r="H4" i="22"/>
  <c r="H3" i="22"/>
  <c r="H2" i="22"/>
  <c r="H37" i="21"/>
  <c r="H36" i="21"/>
  <c r="H35" i="21"/>
  <c r="H34" i="21"/>
  <c r="H33" i="21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7" i="21"/>
  <c r="H6" i="21"/>
  <c r="H5" i="21"/>
  <c r="H4" i="21"/>
  <c r="H3" i="21"/>
  <c r="H2" i="21"/>
  <c r="F93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92" i="20" s="1"/>
  <c r="F34" i="20"/>
  <c r="F33" i="20"/>
  <c r="F32" i="20"/>
  <c r="F31" i="20"/>
  <c r="F30" i="20"/>
  <c r="F29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H164" i="19"/>
  <c r="I164" i="19" s="1"/>
  <c r="H163" i="19"/>
  <c r="I163" i="19" s="1"/>
  <c r="H162" i="19"/>
  <c r="I162" i="19" s="1"/>
  <c r="I161" i="19"/>
  <c r="H161" i="19"/>
  <c r="I157" i="19"/>
  <c r="H155" i="19"/>
  <c r="H156" i="19" s="1"/>
  <c r="H151" i="19"/>
  <c r="I151" i="19" s="1"/>
  <c r="H150" i="19"/>
  <c r="I150" i="19" s="1"/>
  <c r="I149" i="19"/>
  <c r="H149" i="19"/>
  <c r="H148" i="19"/>
  <c r="I148" i="19" s="1"/>
  <c r="H147" i="19"/>
  <c r="I147" i="19" s="1"/>
  <c r="H146" i="19"/>
  <c r="I146" i="19" s="1"/>
  <c r="H142" i="19"/>
  <c r="I142" i="19" s="1"/>
  <c r="H141" i="19"/>
  <c r="H143" i="19" s="1"/>
  <c r="I137" i="19"/>
  <c r="I138" i="19" s="1"/>
  <c r="H137" i="19"/>
  <c r="H138" i="19" s="1"/>
  <c r="H133" i="19"/>
  <c r="H134" i="19" s="1"/>
  <c r="H129" i="19"/>
  <c r="E129" i="19"/>
  <c r="I129" i="19" s="1"/>
  <c r="I128" i="19"/>
  <c r="H128" i="19"/>
  <c r="E128" i="19"/>
  <c r="E130" i="19" s="1"/>
  <c r="H124" i="19"/>
  <c r="E124" i="19"/>
  <c r="I124" i="19" s="1"/>
  <c r="H123" i="19"/>
  <c r="E123" i="19"/>
  <c r="I123" i="19" s="1"/>
  <c r="I122" i="19"/>
  <c r="H122" i="19"/>
  <c r="E122" i="19"/>
  <c r="H121" i="19"/>
  <c r="E121" i="19"/>
  <c r="I121" i="19" s="1"/>
  <c r="H120" i="19"/>
  <c r="E120" i="19"/>
  <c r="I119" i="19"/>
  <c r="H119" i="19"/>
  <c r="E119" i="19"/>
  <c r="H118" i="19"/>
  <c r="E118" i="19"/>
  <c r="I118" i="19" s="1"/>
  <c r="H117" i="19"/>
  <c r="E117" i="19"/>
  <c r="H116" i="19"/>
  <c r="E116" i="19"/>
  <c r="H115" i="19"/>
  <c r="E115" i="19"/>
  <c r="I115" i="19" s="1"/>
  <c r="H114" i="19"/>
  <c r="E114" i="19"/>
  <c r="I114" i="19" s="1"/>
  <c r="H113" i="19"/>
  <c r="E113" i="19"/>
  <c r="H112" i="19"/>
  <c r="E112" i="19"/>
  <c r="I112" i="19" s="1"/>
  <c r="H111" i="19"/>
  <c r="E111" i="19"/>
  <c r="I111" i="19" s="1"/>
  <c r="H110" i="19"/>
  <c r="E110" i="19"/>
  <c r="I110" i="19" s="1"/>
  <c r="H109" i="19"/>
  <c r="E109" i="19"/>
  <c r="I109" i="19" s="1"/>
  <c r="H108" i="19"/>
  <c r="E108" i="19"/>
  <c r="I108" i="19" s="1"/>
  <c r="H107" i="19"/>
  <c r="E107" i="19"/>
  <c r="I107" i="19" s="1"/>
  <c r="I106" i="19"/>
  <c r="H106" i="19"/>
  <c r="E106" i="19"/>
  <c r="H105" i="19"/>
  <c r="E105" i="19"/>
  <c r="H89" i="19"/>
  <c r="E89" i="19"/>
  <c r="I89" i="19" s="1"/>
  <c r="H88" i="19"/>
  <c r="E88" i="19"/>
  <c r="H87" i="19"/>
  <c r="E87" i="19"/>
  <c r="I87" i="19" s="1"/>
  <c r="H86" i="19"/>
  <c r="I86" i="19" s="1"/>
  <c r="E86" i="19"/>
  <c r="I85" i="19"/>
  <c r="H85" i="19"/>
  <c r="E85" i="19"/>
  <c r="H84" i="19"/>
  <c r="E84" i="19"/>
  <c r="I84" i="19" s="1"/>
  <c r="H83" i="19"/>
  <c r="E83" i="19"/>
  <c r="I83" i="19" s="1"/>
  <c r="H82" i="19"/>
  <c r="H90" i="19" s="1"/>
  <c r="E82" i="19"/>
  <c r="I82" i="19" s="1"/>
  <c r="H78" i="19"/>
  <c r="E78" i="19"/>
  <c r="I78" i="19" s="1"/>
  <c r="H77" i="19"/>
  <c r="E77" i="19"/>
  <c r="H76" i="19"/>
  <c r="E76" i="19"/>
  <c r="I76" i="19" s="1"/>
  <c r="I75" i="19"/>
  <c r="H75" i="19"/>
  <c r="E75" i="19"/>
  <c r="H74" i="19"/>
  <c r="E74" i="19"/>
  <c r="H73" i="19"/>
  <c r="E73" i="19"/>
  <c r="I72" i="19"/>
  <c r="H72" i="19"/>
  <c r="E72" i="19"/>
  <c r="H71" i="19"/>
  <c r="E71" i="19"/>
  <c r="I71" i="19" s="1"/>
  <c r="H70" i="19"/>
  <c r="E70" i="19"/>
  <c r="H69" i="19"/>
  <c r="E69" i="19"/>
  <c r="H68" i="19"/>
  <c r="E68" i="19"/>
  <c r="I68" i="19" s="1"/>
  <c r="H67" i="19"/>
  <c r="E67" i="19"/>
  <c r="I67" i="19" s="1"/>
  <c r="H66" i="19"/>
  <c r="E66" i="19"/>
  <c r="H65" i="19"/>
  <c r="E65" i="19"/>
  <c r="I65" i="19" s="1"/>
  <c r="H64" i="19"/>
  <c r="E64" i="19"/>
  <c r="I64" i="19" s="1"/>
  <c r="H63" i="19"/>
  <c r="E63" i="19"/>
  <c r="I63" i="19" s="1"/>
  <c r="H62" i="19"/>
  <c r="E62" i="19"/>
  <c r="I62" i="19" s="1"/>
  <c r="H61" i="19"/>
  <c r="E61" i="19"/>
  <c r="H60" i="19"/>
  <c r="E60" i="19"/>
  <c r="I60" i="19" s="1"/>
  <c r="I59" i="19"/>
  <c r="H59" i="19"/>
  <c r="E59" i="19"/>
  <c r="H58" i="19"/>
  <c r="E58" i="19"/>
  <c r="H57" i="19"/>
  <c r="E57" i="19"/>
  <c r="I56" i="19"/>
  <c r="H56" i="19"/>
  <c r="E56" i="19"/>
  <c r="H55" i="19"/>
  <c r="E55" i="19"/>
  <c r="H52" i="19"/>
  <c r="H51" i="19"/>
  <c r="E51" i="19"/>
  <c r="E52" i="19" s="1"/>
  <c r="I50" i="19"/>
  <c r="H50" i="19"/>
  <c r="E50" i="19"/>
  <c r="H49" i="19"/>
  <c r="E49" i="19"/>
  <c r="I49" i="19" s="1"/>
  <c r="H45" i="19"/>
  <c r="E45" i="19"/>
  <c r="I45" i="19" s="1"/>
  <c r="I44" i="19"/>
  <c r="H44" i="19"/>
  <c r="E44" i="19"/>
  <c r="H43" i="19"/>
  <c r="E43" i="19"/>
  <c r="I43" i="19" s="1"/>
  <c r="H42" i="19"/>
  <c r="E42" i="19"/>
  <c r="I42" i="19" s="1"/>
  <c r="H41" i="19"/>
  <c r="E41" i="19"/>
  <c r="I40" i="19"/>
  <c r="H40" i="19"/>
  <c r="E40" i="19"/>
  <c r="H39" i="19"/>
  <c r="E39" i="19"/>
  <c r="I39" i="19" s="1"/>
  <c r="H38" i="19"/>
  <c r="E38" i="19"/>
  <c r="H37" i="19"/>
  <c r="E37" i="19"/>
  <c r="H36" i="19"/>
  <c r="I36" i="19" s="1"/>
  <c r="E36" i="19"/>
  <c r="I35" i="19"/>
  <c r="H35" i="19"/>
  <c r="E35" i="19"/>
  <c r="H34" i="19"/>
  <c r="E34" i="19"/>
  <c r="H33" i="19"/>
  <c r="E33" i="19"/>
  <c r="I33" i="19" s="1"/>
  <c r="H32" i="19"/>
  <c r="E32" i="19"/>
  <c r="I32" i="19" s="1"/>
  <c r="H31" i="19"/>
  <c r="E31" i="19"/>
  <c r="I31" i="19" s="1"/>
  <c r="H30" i="19"/>
  <c r="E30" i="19"/>
  <c r="I30" i="19" s="1"/>
  <c r="H29" i="19"/>
  <c r="E29" i="19"/>
  <c r="I29" i="19" s="1"/>
  <c r="I28" i="19"/>
  <c r="H28" i="19"/>
  <c r="E28" i="19"/>
  <c r="I27" i="19"/>
  <c r="H27" i="19"/>
  <c r="E27" i="19"/>
  <c r="H26" i="19"/>
  <c r="E26" i="19"/>
  <c r="I26" i="19" s="1"/>
  <c r="H25" i="19"/>
  <c r="E25" i="19"/>
  <c r="I24" i="19"/>
  <c r="H24" i="19"/>
  <c r="E24" i="19"/>
  <c r="H23" i="19"/>
  <c r="E23" i="19"/>
  <c r="I23" i="19" s="1"/>
  <c r="H22" i="19"/>
  <c r="E22" i="19"/>
  <c r="H21" i="19"/>
  <c r="E21" i="19"/>
  <c r="H17" i="19"/>
  <c r="I17" i="19" s="1"/>
  <c r="E17" i="19"/>
  <c r="H16" i="19"/>
  <c r="E16" i="19"/>
  <c r="H15" i="19"/>
  <c r="E15" i="19"/>
  <c r="I15" i="19" s="1"/>
  <c r="I11" i="19"/>
  <c r="H11" i="19"/>
  <c r="E11" i="19"/>
  <c r="H10" i="19"/>
  <c r="E10" i="19"/>
  <c r="I10" i="19" s="1"/>
  <c r="H9" i="19"/>
  <c r="E9" i="19"/>
  <c r="I8" i="19"/>
  <c r="H8" i="19"/>
  <c r="E8" i="19"/>
  <c r="H7" i="19"/>
  <c r="E7" i="19"/>
  <c r="I7" i="19" s="1"/>
  <c r="H6" i="19"/>
  <c r="E6" i="19"/>
  <c r="H5" i="19"/>
  <c r="H4" i="19"/>
  <c r="E4" i="19"/>
  <c r="H94" i="18"/>
  <c r="H93" i="18"/>
  <c r="H92" i="18"/>
  <c r="H91" i="18"/>
  <c r="H90" i="18"/>
  <c r="H89" i="18"/>
  <c r="H88" i="18"/>
  <c r="H87" i="18"/>
  <c r="H86" i="18"/>
  <c r="H85" i="18"/>
  <c r="H84" i="18"/>
  <c r="H83" i="18"/>
  <c r="H82" i="18"/>
  <c r="H81" i="18"/>
  <c r="H80" i="18"/>
  <c r="H79" i="18"/>
  <c r="H78" i="18"/>
  <c r="H77" i="18"/>
  <c r="H76" i="18"/>
  <c r="H75" i="18"/>
  <c r="H74" i="18"/>
  <c r="H73" i="18"/>
  <c r="H72" i="18"/>
  <c r="H71" i="18"/>
  <c r="H70" i="18"/>
  <c r="H69" i="18"/>
  <c r="H68" i="18"/>
  <c r="H67" i="18"/>
  <c r="H66" i="18"/>
  <c r="H65" i="18"/>
  <c r="H64" i="18"/>
  <c r="H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H50" i="18"/>
  <c r="H49" i="18"/>
  <c r="H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H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5" i="18"/>
  <c r="H4" i="18"/>
  <c r="H3" i="18"/>
  <c r="H2" i="18"/>
  <c r="H14" i="17"/>
  <c r="H13" i="17"/>
  <c r="H12" i="17"/>
  <c r="H11" i="17"/>
  <c r="H10" i="17"/>
  <c r="H9" i="17"/>
  <c r="H8" i="17"/>
  <c r="H7" i="17"/>
  <c r="H6" i="17"/>
  <c r="H5" i="17"/>
  <c r="H4" i="17"/>
  <c r="H3" i="17"/>
  <c r="H2" i="17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4" i="16"/>
  <c r="H3" i="16"/>
  <c r="H2" i="16"/>
  <c r="F52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5" i="15"/>
  <c r="F24" i="15"/>
  <c r="F23" i="15"/>
  <c r="F22" i="15"/>
  <c r="F21" i="15"/>
  <c r="F20" i="15"/>
  <c r="F19" i="15"/>
  <c r="F18" i="15"/>
  <c r="F16" i="15"/>
  <c r="F15" i="15"/>
  <c r="F14" i="15"/>
  <c r="F12" i="15"/>
  <c r="F11" i="15"/>
  <c r="F10" i="15"/>
  <c r="F9" i="15"/>
  <c r="F23" i="14"/>
  <c r="F22" i="14"/>
  <c r="F21" i="14"/>
  <c r="F20" i="14"/>
  <c r="F19" i="14"/>
  <c r="F18" i="14"/>
  <c r="F17" i="14"/>
  <c r="F16" i="14"/>
  <c r="F15" i="14"/>
  <c r="F14" i="14"/>
  <c r="F13" i="14"/>
  <c r="F11" i="14"/>
  <c r="F10" i="14"/>
  <c r="F9" i="14"/>
  <c r="F7" i="14"/>
  <c r="J39" i="13"/>
  <c r="J38" i="13"/>
  <c r="AY108" i="1"/>
  <c r="J37" i="13"/>
  <c r="AX108" i="1" s="1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J118" i="13"/>
  <c r="F118" i="13"/>
  <c r="F116" i="13"/>
  <c r="E114" i="13"/>
  <c r="J93" i="13"/>
  <c r="F93" i="13"/>
  <c r="F91" i="13"/>
  <c r="E89" i="13"/>
  <c r="J26" i="13"/>
  <c r="E26" i="13"/>
  <c r="J119" i="13"/>
  <c r="J25" i="13"/>
  <c r="J20" i="13"/>
  <c r="E20" i="13"/>
  <c r="F94" i="13" s="1"/>
  <c r="J19" i="13"/>
  <c r="J14" i="13"/>
  <c r="J91" i="13"/>
  <c r="E7" i="13"/>
  <c r="E110" i="13" s="1"/>
  <c r="J39" i="12"/>
  <c r="J38" i="12"/>
  <c r="AY107" i="1" s="1"/>
  <c r="J37" i="12"/>
  <c r="AX107" i="1" s="1"/>
  <c r="BI125" i="12"/>
  <c r="F39" i="12" s="1"/>
  <c r="BD107" i="1" s="1"/>
  <c r="BH125" i="12"/>
  <c r="F38" i="12" s="1"/>
  <c r="BC107" i="1" s="1"/>
  <c r="BG125" i="12"/>
  <c r="F37" i="12" s="1"/>
  <c r="BB107" i="1" s="1"/>
  <c r="BF125" i="12"/>
  <c r="J36" i="12" s="1"/>
  <c r="AW107" i="1" s="1"/>
  <c r="T125" i="12"/>
  <c r="T124" i="12" s="1"/>
  <c r="T123" i="12" s="1"/>
  <c r="T122" i="12" s="1"/>
  <c r="R125" i="12"/>
  <c r="R124" i="12" s="1"/>
  <c r="R123" i="12" s="1"/>
  <c r="R122" i="12" s="1"/>
  <c r="P125" i="12"/>
  <c r="P124" i="12" s="1"/>
  <c r="P123" i="12" s="1"/>
  <c r="P122" i="12" s="1"/>
  <c r="AU107" i="1" s="1"/>
  <c r="J118" i="12"/>
  <c r="F118" i="12"/>
  <c r="F116" i="12"/>
  <c r="E114" i="12"/>
  <c r="J93" i="12"/>
  <c r="F93" i="12"/>
  <c r="F91" i="12"/>
  <c r="E89" i="12"/>
  <c r="J26" i="12"/>
  <c r="E26" i="12"/>
  <c r="J94" i="12" s="1"/>
  <c r="J25" i="12"/>
  <c r="J20" i="12"/>
  <c r="E20" i="12"/>
  <c r="F94" i="12" s="1"/>
  <c r="J19" i="12"/>
  <c r="J14" i="12"/>
  <c r="J116" i="12" s="1"/>
  <c r="E7" i="12"/>
  <c r="E85" i="12" s="1"/>
  <c r="J39" i="11"/>
  <c r="J38" i="11"/>
  <c r="AY106" i="1" s="1"/>
  <c r="J37" i="11"/>
  <c r="AX106" i="1" s="1"/>
  <c r="BI145" i="11"/>
  <c r="BH145" i="11"/>
  <c r="BG145" i="11"/>
  <c r="BF145" i="11"/>
  <c r="T145" i="11"/>
  <c r="T144" i="11" s="1"/>
  <c r="R145" i="11"/>
  <c r="R144" i="11" s="1"/>
  <c r="P145" i="11"/>
  <c r="P144" i="11" s="1"/>
  <c r="BI138" i="11"/>
  <c r="BH138" i="11"/>
  <c r="BG138" i="11"/>
  <c r="BF138" i="11"/>
  <c r="T138" i="11"/>
  <c r="R138" i="11"/>
  <c r="P138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J119" i="11"/>
  <c r="F119" i="11"/>
  <c r="F117" i="11"/>
  <c r="E115" i="11"/>
  <c r="J93" i="11"/>
  <c r="F93" i="11"/>
  <c r="F91" i="11"/>
  <c r="E89" i="11"/>
  <c r="J26" i="11"/>
  <c r="E26" i="11"/>
  <c r="J120" i="11" s="1"/>
  <c r="J25" i="11"/>
  <c r="J20" i="11"/>
  <c r="E20" i="11"/>
  <c r="F120" i="11" s="1"/>
  <c r="J19" i="11"/>
  <c r="J14" i="11"/>
  <c r="J117" i="11" s="1"/>
  <c r="E7" i="11"/>
  <c r="E85" i="11" s="1"/>
  <c r="J39" i="10"/>
  <c r="J38" i="10"/>
  <c r="AY104" i="1" s="1"/>
  <c r="J37" i="10"/>
  <c r="AX104" i="1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J118" i="10"/>
  <c r="F118" i="10"/>
  <c r="F116" i="10"/>
  <c r="E114" i="10"/>
  <c r="J93" i="10"/>
  <c r="F93" i="10"/>
  <c r="F91" i="10"/>
  <c r="E89" i="10"/>
  <c r="J26" i="10"/>
  <c r="E26" i="10"/>
  <c r="J119" i="10" s="1"/>
  <c r="J25" i="10"/>
  <c r="J20" i="10"/>
  <c r="E20" i="10"/>
  <c r="F94" i="10" s="1"/>
  <c r="J19" i="10"/>
  <c r="J14" i="10"/>
  <c r="J91" i="10"/>
  <c r="E7" i="10"/>
  <c r="E110" i="10" s="1"/>
  <c r="J39" i="9"/>
  <c r="J38" i="9"/>
  <c r="AY103" i="1" s="1"/>
  <c r="J37" i="9"/>
  <c r="AX103" i="1" s="1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J118" i="9"/>
  <c r="F118" i="9"/>
  <c r="F116" i="9"/>
  <c r="E114" i="9"/>
  <c r="J93" i="9"/>
  <c r="F93" i="9"/>
  <c r="F91" i="9"/>
  <c r="E89" i="9"/>
  <c r="J26" i="9"/>
  <c r="E26" i="9"/>
  <c r="J119" i="9" s="1"/>
  <c r="J25" i="9"/>
  <c r="J20" i="9"/>
  <c r="E20" i="9"/>
  <c r="F94" i="9" s="1"/>
  <c r="J19" i="9"/>
  <c r="J14" i="9"/>
  <c r="J91" i="9"/>
  <c r="E7" i="9"/>
  <c r="E85" i="9" s="1"/>
  <c r="J39" i="8"/>
  <c r="J38" i="8"/>
  <c r="AY102" i="1" s="1"/>
  <c r="J37" i="8"/>
  <c r="AX102" i="1" s="1"/>
  <c r="BI125" i="8"/>
  <c r="BH125" i="8"/>
  <c r="BG125" i="8"/>
  <c r="BF125" i="8"/>
  <c r="J36" i="8" s="1"/>
  <c r="AW102" i="1" s="1"/>
  <c r="T125" i="8"/>
  <c r="T124" i="8" s="1"/>
  <c r="T123" i="8" s="1"/>
  <c r="T122" i="8" s="1"/>
  <c r="R125" i="8"/>
  <c r="R124" i="8" s="1"/>
  <c r="R123" i="8" s="1"/>
  <c r="R122" i="8" s="1"/>
  <c r="P125" i="8"/>
  <c r="P124" i="8" s="1"/>
  <c r="P123" i="8" s="1"/>
  <c r="P122" i="8" s="1"/>
  <c r="AU102" i="1" s="1"/>
  <c r="J118" i="8"/>
  <c r="F118" i="8"/>
  <c r="F116" i="8"/>
  <c r="E114" i="8"/>
  <c r="J93" i="8"/>
  <c r="F93" i="8"/>
  <c r="F91" i="8"/>
  <c r="E89" i="8"/>
  <c r="J26" i="8"/>
  <c r="E26" i="8"/>
  <c r="J119" i="8" s="1"/>
  <c r="J25" i="8"/>
  <c r="J20" i="8"/>
  <c r="E20" i="8"/>
  <c r="F119" i="8" s="1"/>
  <c r="J19" i="8"/>
  <c r="J14" i="8"/>
  <c r="J91" i="8" s="1"/>
  <c r="E7" i="8"/>
  <c r="E85" i="8"/>
  <c r="J39" i="7"/>
  <c r="J38" i="7"/>
  <c r="AY101" i="1" s="1"/>
  <c r="J37" i="7"/>
  <c r="AX101" i="1" s="1"/>
  <c r="BI125" i="7"/>
  <c r="BH125" i="7"/>
  <c r="F38" i="7" s="1"/>
  <c r="BC101" i="1" s="1"/>
  <c r="BG125" i="7"/>
  <c r="BF125" i="7"/>
  <c r="T125" i="7"/>
  <c r="T124" i="7" s="1"/>
  <c r="T123" i="7" s="1"/>
  <c r="T122" i="7" s="1"/>
  <c r="R125" i="7"/>
  <c r="R124" i="7" s="1"/>
  <c r="R123" i="7" s="1"/>
  <c r="R122" i="7" s="1"/>
  <c r="P125" i="7"/>
  <c r="P124" i="7" s="1"/>
  <c r="P123" i="7" s="1"/>
  <c r="P122" i="7" s="1"/>
  <c r="AU101" i="1" s="1"/>
  <c r="J118" i="7"/>
  <c r="F118" i="7"/>
  <c r="F116" i="7"/>
  <c r="E114" i="7"/>
  <c r="J93" i="7"/>
  <c r="F93" i="7"/>
  <c r="F91" i="7"/>
  <c r="E89" i="7"/>
  <c r="J26" i="7"/>
  <c r="E26" i="7"/>
  <c r="J119" i="7" s="1"/>
  <c r="J25" i="7"/>
  <c r="J20" i="7"/>
  <c r="E20" i="7"/>
  <c r="F119" i="7" s="1"/>
  <c r="J19" i="7"/>
  <c r="J14" i="7"/>
  <c r="J116" i="7"/>
  <c r="E7" i="7"/>
  <c r="E85" i="7" s="1"/>
  <c r="J39" i="6"/>
  <c r="J38" i="6"/>
  <c r="AY100" i="1" s="1"/>
  <c r="J37" i="6"/>
  <c r="AX100" i="1" s="1"/>
  <c r="BI125" i="6"/>
  <c r="BH125" i="6"/>
  <c r="F38" i="6" s="1"/>
  <c r="BC100" i="1" s="1"/>
  <c r="BG125" i="6"/>
  <c r="BF125" i="6"/>
  <c r="F36" i="6" s="1"/>
  <c r="BA100" i="1" s="1"/>
  <c r="T125" i="6"/>
  <c r="T124" i="6" s="1"/>
  <c r="T123" i="6" s="1"/>
  <c r="T122" i="6" s="1"/>
  <c r="R125" i="6"/>
  <c r="R124" i="6" s="1"/>
  <c r="R123" i="6" s="1"/>
  <c r="R122" i="6" s="1"/>
  <c r="P125" i="6"/>
  <c r="P124" i="6" s="1"/>
  <c r="P123" i="6" s="1"/>
  <c r="P122" i="6" s="1"/>
  <c r="AU100" i="1" s="1"/>
  <c r="J118" i="6"/>
  <c r="F118" i="6"/>
  <c r="F116" i="6"/>
  <c r="E114" i="6"/>
  <c r="J93" i="6"/>
  <c r="F93" i="6"/>
  <c r="F91" i="6"/>
  <c r="E89" i="6"/>
  <c r="J26" i="6"/>
  <c r="E26" i="6"/>
  <c r="J119" i="6" s="1"/>
  <c r="J25" i="6"/>
  <c r="J20" i="6"/>
  <c r="E20" i="6"/>
  <c r="F94" i="6" s="1"/>
  <c r="J19" i="6"/>
  <c r="J14" i="6"/>
  <c r="J91" i="6" s="1"/>
  <c r="E7" i="6"/>
  <c r="E110" i="6" s="1"/>
  <c r="J39" i="5"/>
  <c r="J38" i="5"/>
  <c r="AY99" i="1" s="1"/>
  <c r="J37" i="5"/>
  <c r="AX99" i="1" s="1"/>
  <c r="BI125" i="5"/>
  <c r="BH125" i="5"/>
  <c r="F38" i="5" s="1"/>
  <c r="BC99" i="1" s="1"/>
  <c r="BG125" i="5"/>
  <c r="F37" i="5" s="1"/>
  <c r="BB99" i="1" s="1"/>
  <c r="BF125" i="5"/>
  <c r="F36" i="5" s="1"/>
  <c r="BA99" i="1" s="1"/>
  <c r="T125" i="5"/>
  <c r="T124" i="5" s="1"/>
  <c r="T123" i="5" s="1"/>
  <c r="T122" i="5" s="1"/>
  <c r="R125" i="5"/>
  <c r="R124" i="5" s="1"/>
  <c r="R123" i="5" s="1"/>
  <c r="R122" i="5" s="1"/>
  <c r="P125" i="5"/>
  <c r="P124" i="5" s="1"/>
  <c r="P123" i="5" s="1"/>
  <c r="P122" i="5" s="1"/>
  <c r="AU99" i="1" s="1"/>
  <c r="J118" i="5"/>
  <c r="F118" i="5"/>
  <c r="F116" i="5"/>
  <c r="E114" i="5"/>
  <c r="J93" i="5"/>
  <c r="F93" i="5"/>
  <c r="F91" i="5"/>
  <c r="E89" i="5"/>
  <c r="J26" i="5"/>
  <c r="E26" i="5"/>
  <c r="J94" i="5" s="1"/>
  <c r="J25" i="5"/>
  <c r="J20" i="5"/>
  <c r="E20" i="5"/>
  <c r="F119" i="5" s="1"/>
  <c r="J19" i="5"/>
  <c r="J14" i="5"/>
  <c r="J91" i="5"/>
  <c r="E7" i="5"/>
  <c r="E85" i="5" s="1"/>
  <c r="J39" i="4"/>
  <c r="J38" i="4"/>
  <c r="AY98" i="1" s="1"/>
  <c r="J37" i="4"/>
  <c r="AX98" i="1" s="1"/>
  <c r="BI126" i="4"/>
  <c r="BH126" i="4"/>
  <c r="BG126" i="4"/>
  <c r="BF126" i="4"/>
  <c r="T126" i="4"/>
  <c r="R126" i="4"/>
  <c r="P126" i="4"/>
  <c r="BI125" i="4"/>
  <c r="BH125" i="4"/>
  <c r="BG125" i="4"/>
  <c r="F37" i="4" s="1"/>
  <c r="BF125" i="4"/>
  <c r="T125" i="4"/>
  <c r="R125" i="4"/>
  <c r="P125" i="4"/>
  <c r="J118" i="4"/>
  <c r="F118" i="4"/>
  <c r="F116" i="4"/>
  <c r="E114" i="4"/>
  <c r="J93" i="4"/>
  <c r="F93" i="4"/>
  <c r="F91" i="4"/>
  <c r="E89" i="4"/>
  <c r="J26" i="4"/>
  <c r="E26" i="4"/>
  <c r="J119" i="4"/>
  <c r="J25" i="4"/>
  <c r="J20" i="4"/>
  <c r="E20" i="4"/>
  <c r="F94" i="4" s="1"/>
  <c r="J19" i="4"/>
  <c r="J14" i="4"/>
  <c r="J91" i="4" s="1"/>
  <c r="E7" i="4"/>
  <c r="E110" i="4" s="1"/>
  <c r="J39" i="3"/>
  <c r="J38" i="3"/>
  <c r="AY97" i="1"/>
  <c r="J37" i="3"/>
  <c r="AX97" i="1" s="1"/>
  <c r="BI125" i="3"/>
  <c r="BH125" i="3"/>
  <c r="F38" i="3" s="1"/>
  <c r="BC97" i="1" s="1"/>
  <c r="BG125" i="3"/>
  <c r="F37" i="3" s="1"/>
  <c r="BB97" i="1" s="1"/>
  <c r="BF125" i="3"/>
  <c r="J36" i="3" s="1"/>
  <c r="AW97" i="1" s="1"/>
  <c r="T125" i="3"/>
  <c r="T124" i="3" s="1"/>
  <c r="T123" i="3" s="1"/>
  <c r="T122" i="3" s="1"/>
  <c r="R125" i="3"/>
  <c r="R124" i="3"/>
  <c r="R123" i="3" s="1"/>
  <c r="R122" i="3" s="1"/>
  <c r="P125" i="3"/>
  <c r="P124" i="3" s="1"/>
  <c r="P123" i="3" s="1"/>
  <c r="P122" i="3" s="1"/>
  <c r="AU97" i="1" s="1"/>
  <c r="J118" i="3"/>
  <c r="F118" i="3"/>
  <c r="F116" i="3"/>
  <c r="E114" i="3"/>
  <c r="J93" i="3"/>
  <c r="F93" i="3"/>
  <c r="F91" i="3"/>
  <c r="E89" i="3"/>
  <c r="J26" i="3"/>
  <c r="E26" i="3"/>
  <c r="J119" i="3" s="1"/>
  <c r="J25" i="3"/>
  <c r="J20" i="3"/>
  <c r="E20" i="3"/>
  <c r="F94" i="3" s="1"/>
  <c r="J19" i="3"/>
  <c r="J14" i="3"/>
  <c r="J116" i="3" s="1"/>
  <c r="E7" i="3"/>
  <c r="E110" i="3" s="1"/>
  <c r="J39" i="2"/>
  <c r="J38" i="2"/>
  <c r="AY96" i="1" s="1"/>
  <c r="J37" i="2"/>
  <c r="AX96" i="1" s="1"/>
  <c r="BI922" i="2"/>
  <c r="BH922" i="2"/>
  <c r="BG922" i="2"/>
  <c r="BF922" i="2"/>
  <c r="T922" i="2"/>
  <c r="T921" i="2" s="1"/>
  <c r="R922" i="2"/>
  <c r="R921" i="2"/>
  <c r="P922" i="2"/>
  <c r="P921" i="2" s="1"/>
  <c r="BI910" i="2"/>
  <c r="BH910" i="2"/>
  <c r="BG910" i="2"/>
  <c r="BF910" i="2"/>
  <c r="T910" i="2"/>
  <c r="R910" i="2"/>
  <c r="P910" i="2"/>
  <c r="BI905" i="2"/>
  <c r="BH905" i="2"/>
  <c r="BG905" i="2"/>
  <c r="BF905" i="2"/>
  <c r="T905" i="2"/>
  <c r="R905" i="2"/>
  <c r="P905" i="2"/>
  <c r="BI894" i="2"/>
  <c r="BH894" i="2"/>
  <c r="BG894" i="2"/>
  <c r="BF894" i="2"/>
  <c r="T894" i="2"/>
  <c r="R894" i="2"/>
  <c r="P894" i="2"/>
  <c r="BI889" i="2"/>
  <c r="BH889" i="2"/>
  <c r="BG889" i="2"/>
  <c r="BF889" i="2"/>
  <c r="T889" i="2"/>
  <c r="R889" i="2"/>
  <c r="P889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69" i="2"/>
  <c r="BH869" i="2"/>
  <c r="BG869" i="2"/>
  <c r="BF869" i="2"/>
  <c r="T869" i="2"/>
  <c r="R869" i="2"/>
  <c r="P869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3" i="2"/>
  <c r="BH853" i="2"/>
  <c r="BG853" i="2"/>
  <c r="BF853" i="2"/>
  <c r="T853" i="2"/>
  <c r="R853" i="2"/>
  <c r="P853" i="2"/>
  <c r="BI851" i="2"/>
  <c r="BH851" i="2"/>
  <c r="BG851" i="2"/>
  <c r="BF851" i="2"/>
  <c r="T851" i="2"/>
  <c r="R851" i="2"/>
  <c r="P851" i="2"/>
  <c r="BI848" i="2"/>
  <c r="BH848" i="2"/>
  <c r="BG848" i="2"/>
  <c r="BF848" i="2"/>
  <c r="T848" i="2"/>
  <c r="R848" i="2"/>
  <c r="P848" i="2"/>
  <c r="BI845" i="2"/>
  <c r="BH845" i="2"/>
  <c r="BG845" i="2"/>
  <c r="BF845" i="2"/>
  <c r="T845" i="2"/>
  <c r="R845" i="2"/>
  <c r="P845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27" i="2"/>
  <c r="BH827" i="2"/>
  <c r="BG827" i="2"/>
  <c r="BF827" i="2"/>
  <c r="T827" i="2"/>
  <c r="R827" i="2"/>
  <c r="P827" i="2"/>
  <c r="BI824" i="2"/>
  <c r="BH824" i="2"/>
  <c r="BG824" i="2"/>
  <c r="BF824" i="2"/>
  <c r="T824" i="2"/>
  <c r="R824" i="2"/>
  <c r="P824" i="2"/>
  <c r="BI813" i="2"/>
  <c r="BH813" i="2"/>
  <c r="BG813" i="2"/>
  <c r="BF813" i="2"/>
  <c r="T813" i="2"/>
  <c r="R813" i="2"/>
  <c r="P813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8" i="2"/>
  <c r="BH778" i="2"/>
  <c r="BG778" i="2"/>
  <c r="BF778" i="2"/>
  <c r="T778" i="2"/>
  <c r="R778" i="2"/>
  <c r="P778" i="2"/>
  <c r="BI776" i="2"/>
  <c r="BH776" i="2"/>
  <c r="BG776" i="2"/>
  <c r="BF776" i="2"/>
  <c r="T776" i="2"/>
  <c r="R776" i="2"/>
  <c r="P776" i="2"/>
  <c r="BI773" i="2"/>
  <c r="BH773" i="2"/>
  <c r="BG773" i="2"/>
  <c r="BF773" i="2"/>
  <c r="T773" i="2"/>
  <c r="R773" i="2"/>
  <c r="P773" i="2"/>
  <c r="BI769" i="2"/>
  <c r="BH769" i="2"/>
  <c r="BG769" i="2"/>
  <c r="BF769" i="2"/>
  <c r="T769" i="2"/>
  <c r="R769" i="2"/>
  <c r="P769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5" i="2"/>
  <c r="BH745" i="2"/>
  <c r="BG745" i="2"/>
  <c r="BF745" i="2"/>
  <c r="T745" i="2"/>
  <c r="R745" i="2"/>
  <c r="P745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4" i="2"/>
  <c r="BH734" i="2"/>
  <c r="BG734" i="2"/>
  <c r="BF734" i="2"/>
  <c r="T734" i="2"/>
  <c r="R734" i="2"/>
  <c r="P734" i="2"/>
  <c r="BI731" i="2"/>
  <c r="BH731" i="2"/>
  <c r="BG731" i="2"/>
  <c r="BF731" i="2"/>
  <c r="T731" i="2"/>
  <c r="R731" i="2"/>
  <c r="P731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T718" i="2" s="1"/>
  <c r="R719" i="2"/>
  <c r="R718" i="2" s="1"/>
  <c r="P719" i="2"/>
  <c r="P718" i="2" s="1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689" i="2"/>
  <c r="BH689" i="2"/>
  <c r="BG689" i="2"/>
  <c r="BF689" i="2"/>
  <c r="T689" i="2"/>
  <c r="R689" i="2"/>
  <c r="P689" i="2"/>
  <c r="BI685" i="2"/>
  <c r="BH685" i="2"/>
  <c r="BG685" i="2"/>
  <c r="BF685" i="2"/>
  <c r="T685" i="2"/>
  <c r="R685" i="2"/>
  <c r="P685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4" i="2"/>
  <c r="BH634" i="2"/>
  <c r="BG634" i="2"/>
  <c r="BF634" i="2"/>
  <c r="T634" i="2"/>
  <c r="R634" i="2"/>
  <c r="P634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597" i="2"/>
  <c r="BH597" i="2"/>
  <c r="BG597" i="2"/>
  <c r="BF597" i="2"/>
  <c r="T597" i="2"/>
  <c r="R597" i="2"/>
  <c r="P597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6" i="2"/>
  <c r="BH576" i="2"/>
  <c r="BG576" i="2"/>
  <c r="BF576" i="2"/>
  <c r="T576" i="2"/>
  <c r="R576" i="2"/>
  <c r="P576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3" i="2"/>
  <c r="BH563" i="2"/>
  <c r="BG563" i="2"/>
  <c r="BF563" i="2"/>
  <c r="T563" i="2"/>
  <c r="R563" i="2"/>
  <c r="P563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497" i="2"/>
  <c r="BH497" i="2"/>
  <c r="BG497" i="2"/>
  <c r="BF497" i="2"/>
  <c r="T497" i="2"/>
  <c r="R497" i="2"/>
  <c r="P497" i="2"/>
  <c r="BI489" i="2"/>
  <c r="BH489" i="2"/>
  <c r="BG489" i="2"/>
  <c r="BF489" i="2"/>
  <c r="T489" i="2"/>
  <c r="R489" i="2"/>
  <c r="P489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5" i="2"/>
  <c r="BH465" i="2"/>
  <c r="BG465" i="2"/>
  <c r="BF465" i="2"/>
  <c r="T465" i="2"/>
  <c r="R465" i="2"/>
  <c r="P465" i="2"/>
  <c r="BI457" i="2"/>
  <c r="BH457" i="2"/>
  <c r="BG457" i="2"/>
  <c r="BF457" i="2"/>
  <c r="T457" i="2"/>
  <c r="R457" i="2"/>
  <c r="P457" i="2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27" i="2"/>
  <c r="BH427" i="2"/>
  <c r="BG427" i="2"/>
  <c r="BF427" i="2"/>
  <c r="T427" i="2"/>
  <c r="R427" i="2"/>
  <c r="P427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06" i="2"/>
  <c r="BH406" i="2"/>
  <c r="BG406" i="2"/>
  <c r="BF406" i="2"/>
  <c r="T406" i="2"/>
  <c r="R406" i="2"/>
  <c r="P406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3" i="2"/>
  <c r="BH373" i="2"/>
  <c r="BG373" i="2"/>
  <c r="BF373" i="2"/>
  <c r="T373" i="2"/>
  <c r="R373" i="2"/>
  <c r="P373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8" i="2"/>
  <c r="BH298" i="2"/>
  <c r="F38" i="2" s="1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4" i="2"/>
  <c r="BH274" i="2"/>
  <c r="BG274" i="2"/>
  <c r="BF274" i="2"/>
  <c r="T274" i="2"/>
  <c r="R274" i="2"/>
  <c r="P274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F36" i="2" s="1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J143" i="2"/>
  <c r="F143" i="2"/>
  <c r="F141" i="2"/>
  <c r="E139" i="2"/>
  <c r="J93" i="2"/>
  <c r="F93" i="2"/>
  <c r="F91" i="2"/>
  <c r="E89" i="2"/>
  <c r="J26" i="2"/>
  <c r="E26" i="2"/>
  <c r="J144" i="2" s="1"/>
  <c r="J25" i="2"/>
  <c r="J20" i="2"/>
  <c r="E20" i="2"/>
  <c r="F144" i="2"/>
  <c r="J19" i="2"/>
  <c r="J14" i="2"/>
  <c r="J141" i="2" s="1"/>
  <c r="E7" i="2"/>
  <c r="E135" i="2" s="1"/>
  <c r="L90" i="1"/>
  <c r="AM90" i="1"/>
  <c r="AM89" i="1"/>
  <c r="L89" i="1"/>
  <c r="AM87" i="1"/>
  <c r="L87" i="1"/>
  <c r="L85" i="1"/>
  <c r="L84" i="1"/>
  <c r="J922" i="2"/>
  <c r="BK879" i="2"/>
  <c r="BK869" i="2"/>
  <c r="J853" i="2"/>
  <c r="BK840" i="2"/>
  <c r="BK824" i="2"/>
  <c r="BK807" i="2"/>
  <c r="BK792" i="2"/>
  <c r="J782" i="2"/>
  <c r="J769" i="2"/>
  <c r="BK761" i="2"/>
  <c r="J749" i="2"/>
  <c r="BK737" i="2"/>
  <c r="J728" i="2"/>
  <c r="J713" i="2"/>
  <c r="J703" i="2"/>
  <c r="J680" i="2"/>
  <c r="BK671" i="2"/>
  <c r="BK646" i="2"/>
  <c r="J634" i="2"/>
  <c r="J603" i="2"/>
  <c r="BK586" i="2"/>
  <c r="J581" i="2"/>
  <c r="J563" i="2"/>
  <c r="J556" i="2"/>
  <c r="J548" i="2"/>
  <c r="BK526" i="2"/>
  <c r="BK515" i="2"/>
  <c r="BK503" i="2"/>
  <c r="BK481" i="2"/>
  <c r="BK474" i="2"/>
  <c r="BK452" i="2"/>
  <c r="J444" i="2"/>
  <c r="J432" i="2"/>
  <c r="BK415" i="2"/>
  <c r="BK398" i="2"/>
  <c r="BK389" i="2"/>
  <c r="J381" i="2"/>
  <c r="BK365" i="2"/>
  <c r="BK352" i="2"/>
  <c r="BK340" i="2"/>
  <c r="BK332" i="2"/>
  <c r="J324" i="2"/>
  <c r="J301" i="2"/>
  <c r="BK286" i="2"/>
  <c r="BK266" i="2"/>
  <c r="J257" i="2"/>
  <c r="J243" i="2"/>
  <c r="J228" i="2"/>
  <c r="BK199" i="2"/>
  <c r="BK189" i="2"/>
  <c r="J179" i="2"/>
  <c r="J164" i="2"/>
  <c r="J150" i="2"/>
  <c r="F39" i="3"/>
  <c r="BD97" i="1" s="1"/>
  <c r="F37" i="7"/>
  <c r="BB101" i="1" s="1"/>
  <c r="F36" i="8"/>
  <c r="F37" i="8"/>
  <c r="BB102" i="1" s="1"/>
  <c r="BK129" i="9"/>
  <c r="BK126" i="9"/>
  <c r="BK125" i="9"/>
  <c r="BK130" i="10"/>
  <c r="BK128" i="10"/>
  <c r="BK129" i="10"/>
  <c r="J125" i="10"/>
  <c r="BK138" i="11"/>
  <c r="J138" i="11"/>
  <c r="BK129" i="11"/>
  <c r="BK905" i="2"/>
  <c r="J885" i="2"/>
  <c r="J873" i="2"/>
  <c r="BK853" i="2"/>
  <c r="BK845" i="2"/>
  <c r="J838" i="2"/>
  <c r="J824" i="2"/>
  <c r="J801" i="2"/>
  <c r="BK789" i="2"/>
  <c r="BK776" i="2"/>
  <c r="BK764" i="2"/>
  <c r="BK753" i="2"/>
  <c r="BK742" i="2"/>
  <c r="J734" i="2"/>
  <c r="J725" i="2"/>
  <c r="J711" i="2"/>
  <c r="BK703" i="2"/>
  <c r="J674" i="2"/>
  <c r="J652" i="2"/>
  <c r="J640" i="2"/>
  <c r="BK610" i="2"/>
  <c r="J588" i="2"/>
  <c r="J579" i="2"/>
  <c r="BK567" i="2"/>
  <c r="BK553" i="2"/>
  <c r="BK546" i="2"/>
  <c r="BK539" i="2"/>
  <c r="J526" i="2"/>
  <c r="J518" i="2"/>
  <c r="J508" i="2"/>
  <c r="J489" i="2"/>
  <c r="J474" i="2"/>
  <c r="J457" i="2"/>
  <c r="J437" i="2"/>
  <c r="BK418" i="2"/>
  <c r="J406" i="2"/>
  <c r="J395" i="2"/>
  <c r="BK386" i="2"/>
  <c r="BK367" i="2"/>
  <c r="BK360" i="2"/>
  <c r="BK355" i="2"/>
  <c r="BK338" i="2"/>
  <c r="BK327" i="2"/>
  <c r="BK318" i="2"/>
  <c r="BK295" i="2"/>
  <c r="BK281" i="2"/>
  <c r="BK263" i="2"/>
  <c r="BK249" i="2"/>
  <c r="BK230" i="2"/>
  <c r="J209" i="2"/>
  <c r="BK193" i="2"/>
  <c r="BK185" i="2"/>
  <c r="J169" i="2"/>
  <c r="BK159" i="2"/>
  <c r="BK894" i="2"/>
  <c r="J882" i="2"/>
  <c r="BK860" i="2"/>
  <c r="BK851" i="2"/>
  <c r="J840" i="2"/>
  <c r="J833" i="2"/>
  <c r="BK811" i="2"/>
  <c r="J804" i="2"/>
  <c r="J789" i="2"/>
  <c r="BK780" i="2"/>
  <c r="BK773" i="2"/>
  <c r="J766" i="2"/>
  <c r="BK755" i="2"/>
  <c r="J748" i="2"/>
  <c r="J740" i="2"/>
  <c r="BK725" i="2"/>
  <c r="BK713" i="2"/>
  <c r="J689" i="2"/>
  <c r="J677" i="2"/>
  <c r="BK655" i="2"/>
  <c r="BK640" i="2"/>
  <c r="J613" i="2"/>
  <c r="J597" i="2"/>
  <c r="J586" i="2"/>
  <c r="J576" i="2"/>
  <c r="J567" i="2"/>
  <c r="J550" i="2"/>
  <c r="J544" i="2"/>
  <c r="BK532" i="2"/>
  <c r="J521" i="2"/>
  <c r="BK506" i="2"/>
  <c r="J497" i="2"/>
  <c r="J478" i="2"/>
  <c r="J465" i="2"/>
  <c r="BK444" i="2"/>
  <c r="BK439" i="2"/>
  <c r="BK427" i="2"/>
  <c r="BK413" i="2"/>
  <c r="J398" i="2"/>
  <c r="J386" i="2"/>
  <c r="J379" i="2"/>
  <c r="J365" i="2"/>
  <c r="J355" i="2"/>
  <c r="J340" i="2"/>
  <c r="J327" i="2"/>
  <c r="J305" i="2"/>
  <c r="J295" i="2"/>
  <c r="J286" i="2"/>
  <c r="J274" i="2"/>
  <c r="J249" i="2"/>
  <c r="J234" i="2"/>
  <c r="J212" i="2"/>
  <c r="J199" i="2"/>
  <c r="J191" i="2"/>
  <c r="BK167" i="2"/>
  <c r="J159" i="2"/>
  <c r="BK150" i="2"/>
  <c r="BK922" i="2"/>
  <c r="BK882" i="2"/>
  <c r="J869" i="2"/>
  <c r="BK855" i="2"/>
  <c r="J848" i="2"/>
  <c r="BK838" i="2"/>
  <c r="J827" i="2"/>
  <c r="J809" i="2"/>
  <c r="J795" i="2"/>
  <c r="BK784" i="2"/>
  <c r="J780" i="2"/>
  <c r="BK769" i="2"/>
  <c r="BK757" i="2"/>
  <c r="J745" i="2"/>
  <c r="J737" i="2"/>
  <c r="BK715" i="2"/>
  <c r="J709" i="2"/>
  <c r="BK689" i="2"/>
  <c r="BK674" i="2"/>
  <c r="BK652" i="2"/>
  <c r="J643" i="2"/>
  <c r="J292" i="2"/>
  <c r="BK274" i="2"/>
  <c r="J255" i="2"/>
  <c r="BK232" i="2"/>
  <c r="J218" i="2"/>
  <c r="J206" i="2"/>
  <c r="BK191" i="2"/>
  <c r="BK179" i="2"/>
  <c r="J167" i="2"/>
  <c r="J156" i="2"/>
  <c r="J905" i="2"/>
  <c r="J889" i="2"/>
  <c r="J876" i="2"/>
  <c r="BK858" i="2"/>
  <c r="BK848" i="2"/>
  <c r="J835" i="2"/>
  <c r="J811" i="2"/>
  <c r="BK798" i="2"/>
  <c r="J786" i="2"/>
  <c r="J776" i="2"/>
  <c r="J764" i="2"/>
  <c r="BK748" i="2"/>
  <c r="BK734" i="2"/>
  <c r="BK722" i="2"/>
  <c r="J715" i="2"/>
  <c r="J707" i="2"/>
  <c r="BK677" i="2"/>
  <c r="J655" i="2"/>
  <c r="BK643" i="2"/>
  <c r="J625" i="2"/>
  <c r="BK621" i="2"/>
  <c r="J621" i="2"/>
  <c r="J619" i="2"/>
  <c r="BK617" i="2"/>
  <c r="BK615" i="2"/>
  <c r="BK613" i="2"/>
  <c r="BK603" i="2"/>
  <c r="BK590" i="2"/>
  <c r="BK583" i="2"/>
  <c r="BK571" i="2"/>
  <c r="BK563" i="2"/>
  <c r="J553" i="2"/>
  <c r="J542" i="2"/>
  <c r="J532" i="2"/>
  <c r="BK523" i="2"/>
  <c r="J515" i="2"/>
  <c r="J506" i="2"/>
  <c r="J481" i="2"/>
  <c r="J471" i="2"/>
  <c r="J452" i="2"/>
  <c r="J439" i="2"/>
  <c r="J421" i="2"/>
  <c r="J413" i="2"/>
  <c r="BK395" i="2"/>
  <c r="BK384" i="2"/>
  <c r="J373" i="2"/>
  <c r="BK363" i="2"/>
  <c r="J358" i="2"/>
  <c r="BK343" i="2"/>
  <c r="J335" i="2"/>
  <c r="J321" i="2"/>
  <c r="BK301" i="2"/>
  <c r="BK289" i="2"/>
  <c r="J281" i="2"/>
  <c r="BK260" i="2"/>
  <c r="BK243" i="2"/>
  <c r="J232" i="2"/>
  <c r="BK212" i="2"/>
  <c r="BK202" i="2"/>
  <c r="J196" i="2"/>
  <c r="BK187" i="2"/>
  <c r="J174" i="2"/>
  <c r="BK156" i="2"/>
  <c r="AS95" i="1"/>
  <c r="F37" i="6"/>
  <c r="BB100" i="1" s="1"/>
  <c r="F38" i="8"/>
  <c r="BC102" i="1" s="1"/>
  <c r="J126" i="9"/>
  <c r="BK127" i="9"/>
  <c r="J129" i="9"/>
  <c r="J125" i="9"/>
  <c r="BK127" i="10"/>
  <c r="J130" i="10"/>
  <c r="J129" i="10"/>
  <c r="BK125" i="10"/>
  <c r="J145" i="11"/>
  <c r="J129" i="11"/>
  <c r="BK145" i="11"/>
  <c r="J910" i="2"/>
  <c r="BK889" i="2"/>
  <c r="J879" i="2"/>
  <c r="J860" i="2"/>
  <c r="J851" i="2"/>
  <c r="J842" i="2"/>
  <c r="BK835" i="2"/>
  <c r="BK813" i="2"/>
  <c r="J807" i="2"/>
  <c r="BK795" i="2"/>
  <c r="BK786" i="2"/>
  <c r="J778" i="2"/>
  <c r="J761" i="2"/>
  <c r="J753" i="2"/>
  <c r="J742" i="2"/>
  <c r="J731" i="2"/>
  <c r="J719" i="2"/>
  <c r="BK707" i="2"/>
  <c r="J685" i="2"/>
  <c r="BK668" i="2"/>
  <c r="J649" i="2"/>
  <c r="BK623" i="2"/>
  <c r="J623" i="2"/>
  <c r="BK619" i="2"/>
  <c r="J617" i="2"/>
  <c r="J615" i="2"/>
  <c r="BK606" i="2"/>
  <c r="BK597" i="2"/>
  <c r="BK588" i="2"/>
  <c r="BK579" i="2"/>
  <c r="BK569" i="2"/>
  <c r="J559" i="2"/>
  <c r="BK548" i="2"/>
  <c r="BK542" i="2"/>
  <c r="BK529" i="2"/>
  <c r="BK521" i="2"/>
  <c r="BK511" i="2"/>
  <c r="BK497" i="2"/>
  <c r="BK476" i="2"/>
  <c r="BK465" i="2"/>
  <c r="J447" i="2"/>
  <c r="J442" i="2"/>
  <c r="J427" i="2"/>
  <c r="J415" i="2"/>
  <c r="J400" i="2"/>
  <c r="J392" i="2"/>
  <c r="J384" i="2"/>
  <c r="BK373" i="2"/>
  <c r="J363" i="2"/>
  <c r="J352" i="2"/>
  <c r="J338" i="2"/>
  <c r="BK321" i="2"/>
  <c r="J298" i="2"/>
  <c r="BK283" i="2"/>
  <c r="J266" i="2"/>
  <c r="BK257" i="2"/>
  <c r="BK234" i="2"/>
  <c r="BK218" i="2"/>
  <c r="BK206" i="2"/>
  <c r="BK196" i="2"/>
  <c r="J189" i="2"/>
  <c r="BK174" i="2"/>
  <c r="BK162" i="2"/>
  <c r="BK153" i="2"/>
  <c r="J894" i="2"/>
  <c r="BK876" i="2"/>
  <c r="J855" i="2"/>
  <c r="J845" i="2"/>
  <c r="BK833" i="2"/>
  <c r="J813" i="2"/>
  <c r="BK804" i="2"/>
  <c r="J798" i="2"/>
  <c r="J784" i="2"/>
  <c r="BK778" i="2"/>
  <c r="BK766" i="2"/>
  <c r="J757" i="2"/>
  <c r="BK749" i="2"/>
  <c r="BK740" i="2"/>
  <c r="BK731" i="2"/>
  <c r="BK719" i="2"/>
  <c r="BK709" i="2"/>
  <c r="J705" i="2"/>
  <c r="BK680" i="2"/>
  <c r="J671" i="2"/>
  <c r="BK649" i="2"/>
  <c r="BK634" i="2"/>
  <c r="J606" i="2"/>
  <c r="J583" i="2"/>
  <c r="BK576" i="2"/>
  <c r="J569" i="2"/>
  <c r="BK556" i="2"/>
  <c r="J546" i="2"/>
  <c r="J539" i="2"/>
  <c r="J523" i="2"/>
  <c r="BK508" i="2"/>
  <c r="BK489" i="2"/>
  <c r="J476" i="2"/>
  <c r="BK457" i="2"/>
  <c r="BK442" i="2"/>
  <c r="BK432" i="2"/>
  <c r="J418" i="2"/>
  <c r="BK400" i="2"/>
  <c r="BK392" i="2"/>
  <c r="BK381" i="2"/>
  <c r="J360" i="2"/>
  <c r="BK349" i="2"/>
  <c r="J343" i="2"/>
  <c r="J332" i="2"/>
  <c r="BK305" i="2"/>
  <c r="BK292" i="2"/>
  <c r="J283" i="2"/>
  <c r="J260" i="2"/>
  <c r="J240" i="2"/>
  <c r="J230" i="2"/>
  <c r="BK209" i="2"/>
  <c r="J193" i="2"/>
  <c r="J185" i="2"/>
  <c r="BK164" i="2"/>
  <c r="AS105" i="1"/>
  <c r="F39" i="5"/>
  <c r="BD99" i="1" s="1"/>
  <c r="F39" i="6"/>
  <c r="BD100" i="1" s="1"/>
  <c r="F36" i="7"/>
  <c r="BA101" i="1" s="1"/>
  <c r="F39" i="7"/>
  <c r="BD101" i="1" s="1"/>
  <c r="F39" i="8"/>
  <c r="BD102" i="1" s="1"/>
  <c r="BK128" i="9"/>
  <c r="J127" i="9"/>
  <c r="J128" i="9"/>
  <c r="J128" i="10"/>
  <c r="J127" i="10"/>
  <c r="BK126" i="10"/>
  <c r="J126" i="10"/>
  <c r="J126" i="11"/>
  <c r="J132" i="11"/>
  <c r="BK132" i="11"/>
  <c r="BK126" i="11"/>
  <c r="BK910" i="2"/>
  <c r="BK885" i="2"/>
  <c r="BK873" i="2"/>
  <c r="J858" i="2"/>
  <c r="BK842" i="2"/>
  <c r="BK827" i="2"/>
  <c r="BK809" i="2"/>
  <c r="BK801" i="2"/>
  <c r="J792" i="2"/>
  <c r="BK782" i="2"/>
  <c r="J773" i="2"/>
  <c r="J755" i="2"/>
  <c r="BK745" i="2"/>
  <c r="BK728" i="2"/>
  <c r="J722" i="2"/>
  <c r="BK711" i="2"/>
  <c r="BK705" i="2"/>
  <c r="BK685" i="2"/>
  <c r="J668" i="2"/>
  <c r="J646" i="2"/>
  <c r="BK625" i="2"/>
  <c r="J610" i="2"/>
  <c r="J590" i="2"/>
  <c r="BK581" i="2"/>
  <c r="J571" i="2"/>
  <c r="BK559" i="2"/>
  <c r="BK550" i="2"/>
  <c r="BK544" i="2"/>
  <c r="J529" i="2"/>
  <c r="BK518" i="2"/>
  <c r="J511" i="2"/>
  <c r="J503" i="2"/>
  <c r="BK478" i="2"/>
  <c r="BK471" i="2"/>
  <c r="BK447" i="2"/>
  <c r="BK437" i="2"/>
  <c r="BK421" i="2"/>
  <c r="BK406" i="2"/>
  <c r="J389" i="2"/>
  <c r="BK379" i="2"/>
  <c r="J367" i="2"/>
  <c r="BK358" i="2"/>
  <c r="J349" i="2"/>
  <c r="BK335" i="2"/>
  <c r="BK324" i="2"/>
  <c r="J318" i="2"/>
  <c r="BK298" i="2"/>
  <c r="J289" i="2"/>
  <c r="J263" i="2"/>
  <c r="BK255" i="2"/>
  <c r="BK240" i="2"/>
  <c r="BK228" i="2"/>
  <c r="J202" i="2"/>
  <c r="J187" i="2"/>
  <c r="BK169" i="2"/>
  <c r="J162" i="2"/>
  <c r="J153" i="2"/>
  <c r="F37" i="2" l="1"/>
  <c r="BB96" i="1" s="1"/>
  <c r="E12" i="19"/>
  <c r="I57" i="19"/>
  <c r="I70" i="19"/>
  <c r="I73" i="19"/>
  <c r="I117" i="19"/>
  <c r="I120" i="19"/>
  <c r="I141" i="19"/>
  <c r="I143" i="19" s="1"/>
  <c r="H12" i="19"/>
  <c r="H30" i="22"/>
  <c r="I125" i="7" s="1"/>
  <c r="I4" i="19"/>
  <c r="E79" i="19"/>
  <c r="I58" i="19"/>
  <c r="I79" i="19" s="1"/>
  <c r="D99" i="19" s="1"/>
  <c r="E99" i="19" s="1"/>
  <c r="I99" i="19" s="1"/>
  <c r="I61" i="19"/>
  <c r="I74" i="19"/>
  <c r="I77" i="19"/>
  <c r="E125" i="19"/>
  <c r="E158" i="19" s="1"/>
  <c r="H95" i="18"/>
  <c r="I5" i="19"/>
  <c r="E46" i="19"/>
  <c r="I34" i="19"/>
  <c r="I37" i="19"/>
  <c r="H79" i="19"/>
  <c r="H125" i="19"/>
  <c r="J36" i="2"/>
  <c r="AW96" i="1" s="1"/>
  <c r="F39" i="2"/>
  <c r="BD96" i="1" s="1"/>
  <c r="I55" i="19"/>
  <c r="I133" i="19"/>
  <c r="I134" i="19" s="1"/>
  <c r="I155" i="19"/>
  <c r="I156" i="19" s="1"/>
  <c r="F51" i="15"/>
  <c r="F53" i="15" s="1"/>
  <c r="I125" i="12" s="1"/>
  <c r="H67" i="16"/>
  <c r="I125" i="13" s="1"/>
  <c r="I6" i="19"/>
  <c r="I12" i="19" s="1"/>
  <c r="D95" i="19" s="1"/>
  <c r="E95" i="19" s="1"/>
  <c r="I9" i="19"/>
  <c r="H18" i="19"/>
  <c r="I22" i="19"/>
  <c r="I25" i="19"/>
  <c r="I38" i="19"/>
  <c r="I41" i="19"/>
  <c r="I88" i="19"/>
  <c r="I90" i="19" s="1"/>
  <c r="D100" i="19" s="1"/>
  <c r="E100" i="19" s="1"/>
  <c r="I100" i="19" s="1"/>
  <c r="H130" i="19"/>
  <c r="F36" i="20"/>
  <c r="F94" i="20" s="1"/>
  <c r="I125" i="5" s="1"/>
  <c r="H38" i="21"/>
  <c r="I125" i="6" s="1"/>
  <c r="H80" i="23"/>
  <c r="I125" i="8" s="1"/>
  <c r="F24" i="14"/>
  <c r="I125" i="3" s="1"/>
  <c r="H15" i="17"/>
  <c r="I125" i="4" s="1"/>
  <c r="I16" i="19"/>
  <c r="I18" i="19" s="1"/>
  <c r="D96" i="19" s="1"/>
  <c r="E96" i="19" s="1"/>
  <c r="I96" i="19" s="1"/>
  <c r="H46" i="19"/>
  <c r="I66" i="19"/>
  <c r="I69" i="19"/>
  <c r="E90" i="19"/>
  <c r="I113" i="19"/>
  <c r="I116" i="19"/>
  <c r="I130" i="19"/>
  <c r="I152" i="19"/>
  <c r="I165" i="19"/>
  <c r="E18" i="19"/>
  <c r="I105" i="19"/>
  <c r="H152" i="19"/>
  <c r="I21" i="19"/>
  <c r="I51" i="19"/>
  <c r="I52" i="19" s="1"/>
  <c r="D98" i="19" s="1"/>
  <c r="E98" i="19" s="1"/>
  <c r="I98" i="19" s="1"/>
  <c r="R205" i="2"/>
  <c r="P304" i="2"/>
  <c r="R426" i="2"/>
  <c r="R470" i="2"/>
  <c r="P562" i="2"/>
  <c r="P596" i="2"/>
  <c r="BK688" i="2"/>
  <c r="J688" i="2"/>
  <c r="J113" i="2" s="1"/>
  <c r="T741" i="2"/>
  <c r="BK808" i="2"/>
  <c r="J808" i="2"/>
  <c r="J121" i="2" s="1"/>
  <c r="BK888" i="2"/>
  <c r="J888" i="2" s="1"/>
  <c r="J124" i="2" s="1"/>
  <c r="R124" i="4"/>
  <c r="R123" i="4"/>
  <c r="R122" i="4" s="1"/>
  <c r="BK125" i="11"/>
  <c r="J125" i="11" s="1"/>
  <c r="J100" i="11" s="1"/>
  <c r="BK149" i="2"/>
  <c r="BK227" i="2"/>
  <c r="J227" i="2" s="1"/>
  <c r="J102" i="2" s="1"/>
  <c r="T362" i="2"/>
  <c r="T417" i="2"/>
  <c r="BK470" i="2"/>
  <c r="J470" i="2" s="1"/>
  <c r="J107" i="2" s="1"/>
  <c r="T562" i="2"/>
  <c r="T596" i="2"/>
  <c r="P688" i="2"/>
  <c r="P741" i="2"/>
  <c r="R808" i="2"/>
  <c r="BK859" i="2"/>
  <c r="J859" i="2"/>
  <c r="J123" i="2" s="1"/>
  <c r="T124" i="9"/>
  <c r="T123" i="9" s="1"/>
  <c r="T122" i="9" s="1"/>
  <c r="BK124" i="10"/>
  <c r="BK123" i="10" s="1"/>
  <c r="J123" i="10" s="1"/>
  <c r="J99" i="10" s="1"/>
  <c r="R149" i="2"/>
  <c r="P227" i="2"/>
  <c r="P362" i="2"/>
  <c r="P417" i="2"/>
  <c r="P510" i="2"/>
  <c r="R575" i="2"/>
  <c r="T633" i="2"/>
  <c r="T721" i="2"/>
  <c r="R765" i="2"/>
  <c r="T781" i="2"/>
  <c r="P785" i="2"/>
  <c r="P852" i="2"/>
  <c r="P859" i="2"/>
  <c r="BK124" i="9"/>
  <c r="J124" i="9" s="1"/>
  <c r="J100" i="9" s="1"/>
  <c r="T124" i="10"/>
  <c r="T123" i="10" s="1"/>
  <c r="T122" i="10" s="1"/>
  <c r="T125" i="11"/>
  <c r="T124" i="11" s="1"/>
  <c r="T123" i="11" s="1"/>
  <c r="T205" i="2"/>
  <c r="BK304" i="2"/>
  <c r="J304" i="2" s="1"/>
  <c r="J103" i="2" s="1"/>
  <c r="P426" i="2"/>
  <c r="P470" i="2"/>
  <c r="BK562" i="2"/>
  <c r="J562" i="2" s="1"/>
  <c r="J109" i="2" s="1"/>
  <c r="R596" i="2"/>
  <c r="T688" i="2"/>
  <c r="BK741" i="2"/>
  <c r="J741" i="2" s="1"/>
  <c r="J117" i="2" s="1"/>
  <c r="BK781" i="2"/>
  <c r="J781" i="2" s="1"/>
  <c r="J119" i="2" s="1"/>
  <c r="R785" i="2"/>
  <c r="T852" i="2"/>
  <c r="T859" i="2"/>
  <c r="T124" i="4"/>
  <c r="T123" i="4" s="1"/>
  <c r="T122" i="4" s="1"/>
  <c r="R124" i="10"/>
  <c r="R123" i="10" s="1"/>
  <c r="R122" i="10" s="1"/>
  <c r="P125" i="11"/>
  <c r="P124" i="11" s="1"/>
  <c r="P123" i="11" s="1"/>
  <c r="AU106" i="1" s="1"/>
  <c r="P149" i="2"/>
  <c r="R227" i="2"/>
  <c r="R362" i="2"/>
  <c r="R417" i="2"/>
  <c r="R510" i="2"/>
  <c r="BK575" i="2"/>
  <c r="J575" i="2" s="1"/>
  <c r="J110" i="2" s="1"/>
  <c r="P633" i="2"/>
  <c r="BK721" i="2"/>
  <c r="J721" i="2" s="1"/>
  <c r="J116" i="2" s="1"/>
  <c r="T765" i="2"/>
  <c r="R781" i="2"/>
  <c r="T785" i="2"/>
  <c r="R852" i="2"/>
  <c r="R888" i="2"/>
  <c r="R124" i="9"/>
  <c r="R123" i="9" s="1"/>
  <c r="R122" i="9" s="1"/>
  <c r="BK205" i="2"/>
  <c r="J205" i="2" s="1"/>
  <c r="J101" i="2" s="1"/>
  <c r="T304" i="2"/>
  <c r="T426" i="2"/>
  <c r="BK510" i="2"/>
  <c r="J510" i="2" s="1"/>
  <c r="J108" i="2" s="1"/>
  <c r="P575" i="2"/>
  <c r="R633" i="2"/>
  <c r="P721" i="2"/>
  <c r="P765" i="2"/>
  <c r="T808" i="2"/>
  <c r="P888" i="2"/>
  <c r="P124" i="4"/>
  <c r="P123" i="4" s="1"/>
  <c r="P122" i="4" s="1"/>
  <c r="AU98" i="1" s="1"/>
  <c r="P124" i="13"/>
  <c r="P123" i="13" s="1"/>
  <c r="P122" i="13" s="1"/>
  <c r="AU108" i="1" s="1"/>
  <c r="P205" i="2"/>
  <c r="R304" i="2"/>
  <c r="BK426" i="2"/>
  <c r="J426" i="2" s="1"/>
  <c r="J106" i="2" s="1"/>
  <c r="T470" i="2"/>
  <c r="R562" i="2"/>
  <c r="BK596" i="2"/>
  <c r="J596" i="2" s="1"/>
  <c r="J111" i="2" s="1"/>
  <c r="R688" i="2"/>
  <c r="R741" i="2"/>
  <c r="P781" i="2"/>
  <c r="BK785" i="2"/>
  <c r="J785" i="2" s="1"/>
  <c r="J120" i="2" s="1"/>
  <c r="BK852" i="2"/>
  <c r="J852" i="2"/>
  <c r="J122" i="2" s="1"/>
  <c r="T888" i="2"/>
  <c r="P124" i="9"/>
  <c r="P123" i="9" s="1"/>
  <c r="P122" i="9" s="1"/>
  <c r="AU103" i="1" s="1"/>
  <c r="R125" i="11"/>
  <c r="R124" i="11"/>
  <c r="R123" i="11" s="1"/>
  <c r="R124" i="13"/>
  <c r="R123" i="13" s="1"/>
  <c r="R122" i="13" s="1"/>
  <c r="T149" i="2"/>
  <c r="T227" i="2"/>
  <c r="BK362" i="2"/>
  <c r="J362" i="2"/>
  <c r="J104" i="2" s="1"/>
  <c r="BK417" i="2"/>
  <c r="J417" i="2" s="1"/>
  <c r="J105" i="2" s="1"/>
  <c r="T510" i="2"/>
  <c r="T575" i="2"/>
  <c r="BK633" i="2"/>
  <c r="J633" i="2"/>
  <c r="J112" i="2"/>
  <c r="R721" i="2"/>
  <c r="BK765" i="2"/>
  <c r="J765" i="2" s="1"/>
  <c r="J118" i="2" s="1"/>
  <c r="P808" i="2"/>
  <c r="R859" i="2"/>
  <c r="P124" i="10"/>
  <c r="P123" i="10"/>
  <c r="P122" i="10"/>
  <c r="AU104" i="1" s="1"/>
  <c r="T124" i="13"/>
  <c r="T123" i="13" s="1"/>
  <c r="T122" i="13" s="1"/>
  <c r="BK921" i="2"/>
  <c r="J921" i="2" s="1"/>
  <c r="J125" i="2" s="1"/>
  <c r="BK718" i="2"/>
  <c r="J718" i="2" s="1"/>
  <c r="J114" i="2" s="1"/>
  <c r="BK144" i="11"/>
  <c r="J144" i="11" s="1"/>
  <c r="J101" i="11" s="1"/>
  <c r="J116" i="13"/>
  <c r="J94" i="13"/>
  <c r="F119" i="13"/>
  <c r="E85" i="13"/>
  <c r="F119" i="12"/>
  <c r="J91" i="12"/>
  <c r="E110" i="12"/>
  <c r="J119" i="12"/>
  <c r="F94" i="11"/>
  <c r="BE129" i="11"/>
  <c r="BE145" i="11"/>
  <c r="J91" i="11"/>
  <c r="J94" i="11"/>
  <c r="BE138" i="11"/>
  <c r="E111" i="11"/>
  <c r="BE132" i="11"/>
  <c r="BE126" i="11"/>
  <c r="E85" i="10"/>
  <c r="J94" i="10"/>
  <c r="BK123" i="9"/>
  <c r="J123" i="9" s="1"/>
  <c r="J99" i="9" s="1"/>
  <c r="J116" i="10"/>
  <c r="BE130" i="10"/>
  <c r="F119" i="10"/>
  <c r="BE127" i="10"/>
  <c r="BE125" i="10"/>
  <c r="BE128" i="10"/>
  <c r="BE129" i="10"/>
  <c r="BE126" i="10"/>
  <c r="J116" i="9"/>
  <c r="J94" i="9"/>
  <c r="BE127" i="9"/>
  <c r="BE128" i="9"/>
  <c r="E110" i="9"/>
  <c r="F119" i="9"/>
  <c r="BE129" i="9"/>
  <c r="BE125" i="9"/>
  <c r="BE126" i="9"/>
  <c r="J116" i="8"/>
  <c r="F94" i="8"/>
  <c r="E110" i="8"/>
  <c r="BA102" i="1"/>
  <c r="J94" i="8"/>
  <c r="J91" i="7"/>
  <c r="E110" i="7"/>
  <c r="J94" i="7"/>
  <c r="F94" i="7"/>
  <c r="F119" i="6"/>
  <c r="J94" i="6"/>
  <c r="E85" i="6"/>
  <c r="J116" i="6"/>
  <c r="J119" i="5"/>
  <c r="F94" i="5"/>
  <c r="J116" i="5"/>
  <c r="E110" i="5"/>
  <c r="J94" i="4"/>
  <c r="F119" i="4"/>
  <c r="E85" i="4"/>
  <c r="J116" i="4"/>
  <c r="BB98" i="1"/>
  <c r="J149" i="2"/>
  <c r="J100" i="2"/>
  <c r="J91" i="3"/>
  <c r="F119" i="3"/>
  <c r="J94" i="3"/>
  <c r="E85" i="3"/>
  <c r="BA96" i="1"/>
  <c r="BC96" i="1"/>
  <c r="E85" i="2"/>
  <c r="J91" i="2"/>
  <c r="F94" i="2"/>
  <c r="J94" i="2"/>
  <c r="BE150" i="2"/>
  <c r="BE153" i="2"/>
  <c r="BE156" i="2"/>
  <c r="BE159" i="2"/>
  <c r="BE162" i="2"/>
  <c r="BE164" i="2"/>
  <c r="BE167" i="2"/>
  <c r="BE169" i="2"/>
  <c r="BE174" i="2"/>
  <c r="BE179" i="2"/>
  <c r="BE185" i="2"/>
  <c r="BE187" i="2"/>
  <c r="BE189" i="2"/>
  <c r="BE191" i="2"/>
  <c r="BE193" i="2"/>
  <c r="BE196" i="2"/>
  <c r="BE199" i="2"/>
  <c r="BE202" i="2"/>
  <c r="BE206" i="2"/>
  <c r="BE209" i="2"/>
  <c r="BE212" i="2"/>
  <c r="BE218" i="2"/>
  <c r="BE228" i="2"/>
  <c r="BE230" i="2"/>
  <c r="BE232" i="2"/>
  <c r="BE234" i="2"/>
  <c r="BE240" i="2"/>
  <c r="BE243" i="2"/>
  <c r="BE249" i="2"/>
  <c r="BE255" i="2"/>
  <c r="BE257" i="2"/>
  <c r="BE260" i="2"/>
  <c r="BE263" i="2"/>
  <c r="BE266" i="2"/>
  <c r="BE274" i="2"/>
  <c r="BE281" i="2"/>
  <c r="BE283" i="2"/>
  <c r="BE286" i="2"/>
  <c r="BE289" i="2"/>
  <c r="BE292" i="2"/>
  <c r="BE295" i="2"/>
  <c r="BE298" i="2"/>
  <c r="BE301" i="2"/>
  <c r="BE305" i="2"/>
  <c r="BE318" i="2"/>
  <c r="BE321" i="2"/>
  <c r="BE324" i="2"/>
  <c r="BE327" i="2"/>
  <c r="BE332" i="2"/>
  <c r="BE335" i="2"/>
  <c r="BE338" i="2"/>
  <c r="BE340" i="2"/>
  <c r="BE343" i="2"/>
  <c r="BE349" i="2"/>
  <c r="BE352" i="2"/>
  <c r="BE355" i="2"/>
  <c r="BE358" i="2"/>
  <c r="BE360" i="2"/>
  <c r="BE363" i="2"/>
  <c r="BE365" i="2"/>
  <c r="BE367" i="2"/>
  <c r="BE373" i="2"/>
  <c r="BE379" i="2"/>
  <c r="BE381" i="2"/>
  <c r="BE384" i="2"/>
  <c r="BE386" i="2"/>
  <c r="BE389" i="2"/>
  <c r="BE392" i="2"/>
  <c r="BE395" i="2"/>
  <c r="BE398" i="2"/>
  <c r="BE400" i="2"/>
  <c r="BE406" i="2"/>
  <c r="BE413" i="2"/>
  <c r="BE415" i="2"/>
  <c r="BE418" i="2"/>
  <c r="BE421" i="2"/>
  <c r="BE427" i="2"/>
  <c r="BE432" i="2"/>
  <c r="BE437" i="2"/>
  <c r="BE439" i="2"/>
  <c r="BE442" i="2"/>
  <c r="BE444" i="2"/>
  <c r="BE447" i="2"/>
  <c r="BE452" i="2"/>
  <c r="BE457" i="2"/>
  <c r="BE465" i="2"/>
  <c r="BE471" i="2"/>
  <c r="BE474" i="2"/>
  <c r="BE476" i="2"/>
  <c r="BE478" i="2"/>
  <c r="BE481" i="2"/>
  <c r="BE489" i="2"/>
  <c r="BE497" i="2"/>
  <c r="BE503" i="2"/>
  <c r="BE506" i="2"/>
  <c r="BE508" i="2"/>
  <c r="BE511" i="2"/>
  <c r="BE515" i="2"/>
  <c r="BE518" i="2"/>
  <c r="BE521" i="2"/>
  <c r="BE523" i="2"/>
  <c r="BE526" i="2"/>
  <c r="BE529" i="2"/>
  <c r="BE532" i="2"/>
  <c r="BE539" i="2"/>
  <c r="BE542" i="2"/>
  <c r="BE544" i="2"/>
  <c r="BE546" i="2"/>
  <c r="BE548" i="2"/>
  <c r="BE550" i="2"/>
  <c r="BE553" i="2"/>
  <c r="BE556" i="2"/>
  <c r="BE559" i="2"/>
  <c r="BE563" i="2"/>
  <c r="BE567" i="2"/>
  <c r="BE569" i="2"/>
  <c r="BE571" i="2"/>
  <c r="BE576" i="2"/>
  <c r="BE579" i="2"/>
  <c r="BE581" i="2"/>
  <c r="BE583" i="2"/>
  <c r="BE586" i="2"/>
  <c r="BE588" i="2"/>
  <c r="BE590" i="2"/>
  <c r="BE597" i="2"/>
  <c r="BE603" i="2"/>
  <c r="BE606" i="2"/>
  <c r="BE610" i="2"/>
  <c r="BE613" i="2"/>
  <c r="BE615" i="2"/>
  <c r="BE617" i="2"/>
  <c r="BE619" i="2"/>
  <c r="BE621" i="2"/>
  <c r="BE623" i="2"/>
  <c r="BE625" i="2"/>
  <c r="BE634" i="2"/>
  <c r="BE640" i="2"/>
  <c r="BE643" i="2"/>
  <c r="BE646" i="2"/>
  <c r="BE649" i="2"/>
  <c r="BE652" i="2"/>
  <c r="BE655" i="2"/>
  <c r="BE668" i="2"/>
  <c r="BE671" i="2"/>
  <c r="BE674" i="2"/>
  <c r="BE677" i="2"/>
  <c r="BE680" i="2"/>
  <c r="BE685" i="2"/>
  <c r="BE689" i="2"/>
  <c r="BE703" i="2"/>
  <c r="BE705" i="2"/>
  <c r="BE707" i="2"/>
  <c r="BE709" i="2"/>
  <c r="BE711" i="2"/>
  <c r="BE713" i="2"/>
  <c r="BE715" i="2"/>
  <c r="BE719" i="2"/>
  <c r="BE722" i="2"/>
  <c r="BE725" i="2"/>
  <c r="BE728" i="2"/>
  <c r="BE731" i="2"/>
  <c r="BE734" i="2"/>
  <c r="BE737" i="2"/>
  <c r="BE740" i="2"/>
  <c r="BE742" i="2"/>
  <c r="BE745" i="2"/>
  <c r="BE748" i="2"/>
  <c r="BE749" i="2"/>
  <c r="BE753" i="2"/>
  <c r="BE755" i="2"/>
  <c r="BE757" i="2"/>
  <c r="BE761" i="2"/>
  <c r="BE764" i="2"/>
  <c r="BE766" i="2"/>
  <c r="BE769" i="2"/>
  <c r="BE773" i="2"/>
  <c r="BE776" i="2"/>
  <c r="BE778" i="2"/>
  <c r="BE780" i="2"/>
  <c r="BE782" i="2"/>
  <c r="BE784" i="2"/>
  <c r="BE786" i="2"/>
  <c r="BE789" i="2"/>
  <c r="BE792" i="2"/>
  <c r="BE795" i="2"/>
  <c r="BE798" i="2"/>
  <c r="BE801" i="2"/>
  <c r="BE804" i="2"/>
  <c r="BE807" i="2"/>
  <c r="BE809" i="2"/>
  <c r="BE811" i="2"/>
  <c r="BE813" i="2"/>
  <c r="BE824" i="2"/>
  <c r="BE827" i="2"/>
  <c r="BE833" i="2"/>
  <c r="BE835" i="2"/>
  <c r="BE838" i="2"/>
  <c r="BE840" i="2"/>
  <c r="BE842" i="2"/>
  <c r="BE845" i="2"/>
  <c r="BE848" i="2"/>
  <c r="BE851" i="2"/>
  <c r="BE853" i="2"/>
  <c r="BE855" i="2"/>
  <c r="BE858" i="2"/>
  <c r="BE860" i="2"/>
  <c r="BE869" i="2"/>
  <c r="BE873" i="2"/>
  <c r="BE876" i="2"/>
  <c r="BE879" i="2"/>
  <c r="BE882" i="2"/>
  <c r="BE885" i="2"/>
  <c r="BE889" i="2"/>
  <c r="BE894" i="2"/>
  <c r="BE905" i="2"/>
  <c r="BE910" i="2"/>
  <c r="BE922" i="2"/>
  <c r="AS94" i="1"/>
  <c r="J36" i="5"/>
  <c r="AW99" i="1" s="1"/>
  <c r="F39" i="9"/>
  <c r="BD103" i="1" s="1"/>
  <c r="F39" i="10"/>
  <c r="BD104" i="1"/>
  <c r="F39" i="13"/>
  <c r="BD108" i="1" s="1"/>
  <c r="F36" i="4"/>
  <c r="BA98" i="1" s="1"/>
  <c r="J36" i="10"/>
  <c r="AW104" i="1" s="1"/>
  <c r="F39" i="11"/>
  <c r="BD106" i="1" s="1"/>
  <c r="F38" i="4"/>
  <c r="BC98" i="1" s="1"/>
  <c r="J36" i="6"/>
  <c r="AW100" i="1" s="1"/>
  <c r="F37" i="9"/>
  <c r="BB103" i="1" s="1"/>
  <c r="F38" i="11"/>
  <c r="BC106" i="1" s="1"/>
  <c r="F38" i="9"/>
  <c r="BC103" i="1" s="1"/>
  <c r="F36" i="11"/>
  <c r="BA106" i="1" s="1"/>
  <c r="J36" i="9"/>
  <c r="AW103" i="1" s="1"/>
  <c r="F36" i="10"/>
  <c r="BA104" i="1" s="1"/>
  <c r="F36" i="13"/>
  <c r="BA108" i="1" s="1"/>
  <c r="F38" i="13"/>
  <c r="BC108" i="1" s="1"/>
  <c r="F36" i="3"/>
  <c r="BA97" i="1" s="1"/>
  <c r="F38" i="10"/>
  <c r="BC104" i="1" s="1"/>
  <c r="J36" i="11"/>
  <c r="AW106" i="1" s="1"/>
  <c r="J36" i="4"/>
  <c r="AW98" i="1" s="1"/>
  <c r="F36" i="9"/>
  <c r="BA103" i="1" s="1"/>
  <c r="F37" i="11"/>
  <c r="BB106" i="1" s="1"/>
  <c r="F37" i="13"/>
  <c r="BB108" i="1" s="1"/>
  <c r="F39" i="4"/>
  <c r="BD98" i="1" s="1"/>
  <c r="J36" i="7"/>
  <c r="AW101" i="1" s="1"/>
  <c r="F37" i="10"/>
  <c r="BB104" i="1"/>
  <c r="F36" i="12"/>
  <c r="BA107" i="1" s="1"/>
  <c r="J36" i="13"/>
  <c r="AW108" i="1" s="1"/>
  <c r="J124" i="10" l="1"/>
  <c r="J100" i="10" s="1"/>
  <c r="E92" i="19"/>
  <c r="J125" i="8"/>
  <c r="BE125" i="8" s="1"/>
  <c r="F35" i="8" s="1"/>
  <c r="AZ102" i="1" s="1"/>
  <c r="BK125" i="8"/>
  <c r="BK124" i="8" s="1"/>
  <c r="J124" i="8" s="1"/>
  <c r="J100" i="8" s="1"/>
  <c r="J125" i="7"/>
  <c r="BE125" i="7" s="1"/>
  <c r="J35" i="7" s="1"/>
  <c r="AV101" i="1" s="1"/>
  <c r="AT101" i="1" s="1"/>
  <c r="BK125" i="7"/>
  <c r="BK124" i="7" s="1"/>
  <c r="J124" i="7" s="1"/>
  <c r="J100" i="7" s="1"/>
  <c r="J125" i="6"/>
  <c r="BE125" i="6" s="1"/>
  <c r="F35" i="6" s="1"/>
  <c r="AZ100" i="1" s="1"/>
  <c r="BK125" i="6"/>
  <c r="BK124" i="6" s="1"/>
  <c r="J124" i="6" s="1"/>
  <c r="J100" i="6" s="1"/>
  <c r="J125" i="5"/>
  <c r="BE125" i="5" s="1"/>
  <c r="F35" i="5" s="1"/>
  <c r="AZ99" i="1" s="1"/>
  <c r="BK125" i="5"/>
  <c r="BK124" i="5" s="1"/>
  <c r="J124" i="5" s="1"/>
  <c r="J100" i="5" s="1"/>
  <c r="BK126" i="13"/>
  <c r="J126" i="13"/>
  <c r="BE126" i="13" s="1"/>
  <c r="BK125" i="4"/>
  <c r="J125" i="4"/>
  <c r="BE125" i="4" s="1"/>
  <c r="BK125" i="13"/>
  <c r="J125" i="13"/>
  <c r="BE125" i="13" s="1"/>
  <c r="BK125" i="12"/>
  <c r="BK124" i="12" s="1"/>
  <c r="J124" i="12" s="1"/>
  <c r="J100" i="12" s="1"/>
  <c r="J125" i="12"/>
  <c r="BE125" i="12" s="1"/>
  <c r="F35" i="12" s="1"/>
  <c r="AZ107" i="1" s="1"/>
  <c r="J125" i="3"/>
  <c r="BE125" i="3" s="1"/>
  <c r="J35" i="3" s="1"/>
  <c r="AV97" i="1" s="1"/>
  <c r="AT97" i="1" s="1"/>
  <c r="BK125" i="3"/>
  <c r="BK124" i="3" s="1"/>
  <c r="J124" i="3" s="1"/>
  <c r="J100" i="3" s="1"/>
  <c r="BK124" i="11"/>
  <c r="J124" i="11" s="1"/>
  <c r="J99" i="11" s="1"/>
  <c r="BK720" i="2"/>
  <c r="J720" i="2" s="1"/>
  <c r="J115" i="2" s="1"/>
  <c r="H158" i="19"/>
  <c r="I158" i="19" s="1"/>
  <c r="BC105" i="1"/>
  <c r="AY105" i="1" s="1"/>
  <c r="I125" i="19"/>
  <c r="BB105" i="1"/>
  <c r="AX105" i="1" s="1"/>
  <c r="R148" i="2"/>
  <c r="I46" i="19"/>
  <c r="D97" i="19" s="1"/>
  <c r="E97" i="19" s="1"/>
  <c r="I97" i="19" s="1"/>
  <c r="H92" i="19"/>
  <c r="I95" i="19"/>
  <c r="R720" i="2"/>
  <c r="R147" i="2"/>
  <c r="T720" i="2"/>
  <c r="T148" i="2"/>
  <c r="P720" i="2"/>
  <c r="P147" i="2" s="1"/>
  <c r="AU96" i="1" s="1"/>
  <c r="AU95" i="1" s="1"/>
  <c r="AU94" i="1" s="1"/>
  <c r="BK148" i="2"/>
  <c r="BK147" i="2" s="1"/>
  <c r="J147" i="2" s="1"/>
  <c r="J32" i="2" s="1"/>
  <c r="AG96" i="1" s="1"/>
  <c r="P148" i="2"/>
  <c r="BK123" i="11"/>
  <c r="J123" i="11"/>
  <c r="J32" i="11" s="1"/>
  <c r="AG106" i="1" s="1"/>
  <c r="BK122" i="10"/>
  <c r="J122" i="10" s="1"/>
  <c r="J98" i="10" s="1"/>
  <c r="BK122" i="9"/>
  <c r="J122" i="9"/>
  <c r="J98" i="9" s="1"/>
  <c r="BD105" i="1"/>
  <c r="AU105" i="1"/>
  <c r="BD95" i="1"/>
  <c r="F35" i="11"/>
  <c r="AZ106" i="1" s="1"/>
  <c r="F35" i="2"/>
  <c r="AZ96" i="1" s="1"/>
  <c r="F35" i="9"/>
  <c r="AZ103" i="1" s="1"/>
  <c r="J35" i="10"/>
  <c r="AV104" i="1" s="1"/>
  <c r="AT104" i="1" s="1"/>
  <c r="BC95" i="1"/>
  <c r="BA105" i="1"/>
  <c r="AW105" i="1" s="1"/>
  <c r="J35" i="2"/>
  <c r="AV96" i="1" s="1"/>
  <c r="AT96" i="1" s="1"/>
  <c r="BB95" i="1"/>
  <c r="J35" i="11"/>
  <c r="AV106" i="1" s="1"/>
  <c r="AT106" i="1" s="1"/>
  <c r="J35" i="9"/>
  <c r="AV103" i="1" s="1"/>
  <c r="AT103" i="1" s="1"/>
  <c r="F35" i="10"/>
  <c r="AZ104" i="1" s="1"/>
  <c r="BA95" i="1"/>
  <c r="F35" i="3" l="1"/>
  <c r="AZ97" i="1" s="1"/>
  <c r="BK123" i="3"/>
  <c r="J123" i="3" s="1"/>
  <c r="J99" i="3" s="1"/>
  <c r="BK123" i="12"/>
  <c r="J123" i="12" s="1"/>
  <c r="J99" i="12" s="1"/>
  <c r="BK124" i="13"/>
  <c r="I92" i="19"/>
  <c r="BK123" i="5"/>
  <c r="J123" i="5" s="1"/>
  <c r="J99" i="5" s="1"/>
  <c r="J35" i="6"/>
  <c r="AV100" i="1" s="1"/>
  <c r="AT100" i="1" s="1"/>
  <c r="BK123" i="8"/>
  <c r="J123" i="8" s="1"/>
  <c r="J99" i="8" s="1"/>
  <c r="J35" i="8"/>
  <c r="AV102" i="1" s="1"/>
  <c r="AT102" i="1" s="1"/>
  <c r="BK123" i="7"/>
  <c r="J123" i="7" s="1"/>
  <c r="J99" i="7" s="1"/>
  <c r="F35" i="7"/>
  <c r="AZ101" i="1" s="1"/>
  <c r="BK123" i="6"/>
  <c r="J123" i="6" s="1"/>
  <c r="J99" i="6" s="1"/>
  <c r="J35" i="5"/>
  <c r="AV99" i="1" s="1"/>
  <c r="AT99" i="1" s="1"/>
  <c r="J35" i="13"/>
  <c r="AV108" i="1" s="1"/>
  <c r="AT108" i="1" s="1"/>
  <c r="F35" i="13"/>
  <c r="AZ108" i="1" s="1"/>
  <c r="AZ105" i="1" s="1"/>
  <c r="AV105" i="1" s="1"/>
  <c r="AT105" i="1" s="1"/>
  <c r="J35" i="12"/>
  <c r="AV107" i="1" s="1"/>
  <c r="AT107" i="1" s="1"/>
  <c r="T147" i="2"/>
  <c r="I101" i="19"/>
  <c r="I167" i="19" s="1"/>
  <c r="I126" i="4" s="1"/>
  <c r="E101" i="19"/>
  <c r="J148" i="2"/>
  <c r="J99" i="2" s="1"/>
  <c r="BK122" i="5"/>
  <c r="J122" i="5" s="1"/>
  <c r="J98" i="5" s="1"/>
  <c r="BK122" i="8"/>
  <c r="J122" i="8" s="1"/>
  <c r="J98" i="8" s="1"/>
  <c r="AN106" i="1"/>
  <c r="J98" i="11"/>
  <c r="J41" i="11"/>
  <c r="AN96" i="1"/>
  <c r="J98" i="2"/>
  <c r="J41" i="2"/>
  <c r="BC94" i="1"/>
  <c r="AY94" i="1" s="1"/>
  <c r="AY95" i="1"/>
  <c r="BA94" i="1"/>
  <c r="AW94" i="1" s="1"/>
  <c r="AK30" i="1" s="1"/>
  <c r="BD94" i="1"/>
  <c r="W33" i="1" s="1"/>
  <c r="AX95" i="1"/>
  <c r="J32" i="10"/>
  <c r="AG104" i="1"/>
  <c r="AN104" i="1" s="1"/>
  <c r="BB94" i="1"/>
  <c r="AX94" i="1" s="1"/>
  <c r="J32" i="9"/>
  <c r="AG103" i="1" s="1"/>
  <c r="AW95" i="1"/>
  <c r="BK122" i="12" l="1"/>
  <c r="J122" i="12" s="1"/>
  <c r="J98" i="12" s="1"/>
  <c r="BK122" i="3"/>
  <c r="J122" i="3" s="1"/>
  <c r="J32" i="3" s="1"/>
  <c r="AG97" i="1" s="1"/>
  <c r="J124" i="13"/>
  <c r="J100" i="13" s="1"/>
  <c r="BK123" i="13"/>
  <c r="BK122" i="7"/>
  <c r="J122" i="7" s="1"/>
  <c r="J32" i="7" s="1"/>
  <c r="AG101" i="1" s="1"/>
  <c r="AN101" i="1" s="1"/>
  <c r="BK122" i="6"/>
  <c r="J122" i="6" s="1"/>
  <c r="J98" i="6" s="1"/>
  <c r="J126" i="4"/>
  <c r="BE126" i="4" s="1"/>
  <c r="BK126" i="4"/>
  <c r="BK124" i="4" s="1"/>
  <c r="J41" i="7"/>
  <c r="J41" i="10"/>
  <c r="J41" i="9"/>
  <c r="AN103" i="1"/>
  <c r="AN97" i="1"/>
  <c r="W32" i="1"/>
  <c r="W31" i="1"/>
  <c r="J32" i="5"/>
  <c r="AG99" i="1" s="1"/>
  <c r="J32" i="12"/>
  <c r="AG107" i="1" s="1"/>
  <c r="J32" i="8"/>
  <c r="AG102" i="1" s="1"/>
  <c r="W30" i="1"/>
  <c r="J41" i="3" l="1"/>
  <c r="J98" i="3"/>
  <c r="BK122" i="13"/>
  <c r="J122" i="13" s="1"/>
  <c r="J123" i="13"/>
  <c r="J99" i="13" s="1"/>
  <c r="J98" i="7"/>
  <c r="J32" i="6"/>
  <c r="AG100" i="1" s="1"/>
  <c r="AN100" i="1" s="1"/>
  <c r="J124" i="4"/>
  <c r="J100" i="4" s="1"/>
  <c r="BK123" i="4"/>
  <c r="J35" i="4"/>
  <c r="AV98" i="1" s="1"/>
  <c r="AT98" i="1" s="1"/>
  <c r="F35" i="4"/>
  <c r="AZ98" i="1" s="1"/>
  <c r="AZ95" i="1" s="1"/>
  <c r="J41" i="5"/>
  <c r="J41" i="8"/>
  <c r="J41" i="12"/>
  <c r="AN99" i="1"/>
  <c r="AN102" i="1"/>
  <c r="AN107" i="1"/>
  <c r="J32" i="13" l="1"/>
  <c r="J98" i="13"/>
  <c r="J41" i="6"/>
  <c r="AZ94" i="1"/>
  <c r="AV95" i="1"/>
  <c r="AT95" i="1" s="1"/>
  <c r="J123" i="4"/>
  <c r="J99" i="4" s="1"/>
  <c r="BK122" i="4"/>
  <c r="J122" i="4" s="1"/>
  <c r="AG108" i="1" l="1"/>
  <c r="J41" i="13"/>
  <c r="J98" i="4"/>
  <c r="J32" i="4"/>
  <c r="AV94" i="1"/>
  <c r="W29" i="1"/>
  <c r="AN108" i="1" l="1"/>
  <c r="AG105" i="1"/>
  <c r="AN105" i="1" s="1"/>
  <c r="AK29" i="1"/>
  <c r="AT94" i="1"/>
  <c r="AG98" i="1"/>
  <c r="J41" i="4"/>
  <c r="AN98" i="1" l="1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<sst xmlns="http://schemas.openxmlformats.org/spreadsheetml/2006/main" count="11865" uniqueCount="2026">
  <si>
    <t>Export Komplet</t>
  </si>
  <si>
    <t/>
  </si>
  <si>
    <t>2.0</t>
  </si>
  <si>
    <t>ZAMOK</t>
  </si>
  <si>
    <t>False</t>
  </si>
  <si>
    <t>{e4743b04-8e54-417e-80ee-ec497b8e7634}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</si>
  <si>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</si>
  <si>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</si>
  <si>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</si>
  <si>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</si>
  <si>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</si>
  <si>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</si>
  <si>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</si>
  <si>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</si>
  <si>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131285_1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</si>
  <si>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</si>
  <si>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</si>
  <si>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PK BRUZOVICE-REKONSTRUKCE PŘÍTOKOVÉHO TRAKTU</t>
  </si>
  <si>
    <t>KSO:</t>
  </si>
  <si>
    <t>CC-CZ:</t>
  </si>
  <si>
    <t>Místo:</t>
  </si>
  <si>
    <t xml:space="preserve"> </t>
  </si>
  <si>
    <t>Datum:</t>
  </si>
  <si>
    <t>19. 3. 2024</t>
  </si>
  <si>
    <t>Zadavatel:</t>
  </si>
  <si>
    <t>IČ:</t>
  </si>
  <si>
    <t>SmVaK Ostrava,a.s.</t>
  </si>
  <si>
    <t>DIČ:</t>
  </si>
  <si>
    <t>Uchazeč:</t>
  </si>
  <si>
    <t>Vyplň údaj</t>
  </si>
  <si>
    <t>Projektant:</t>
  </si>
  <si>
    <t>VODING Hranice,spol.s 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</si>
  <si>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</si>
  <si>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</si>
  <si>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</si>
  <si>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</si>
  <si>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</si>
  <si>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</si>
  <si>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</si>
  <si>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</si>
  <si>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</si>
  <si>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</si>
  <si>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</si>
  <si>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</si>
  <si>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</si>
  <si>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</si>
  <si>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</si>
  <si>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</si>
  <si>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</si>
  <si>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</si>
  <si>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</si>
  <si>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</si>
  <si>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</si>
  <si>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</si>
  <si>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</si>
  <si>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</si>
  <si>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</si>
  <si>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</si>
  <si>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</si>
  <si>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</si>
  <si>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</si>
  <si>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</si>
  <si>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</si>
  <si>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</si>
  <si>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</si>
  <si>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</si>
  <si>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</si>
  <si>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</si>
  <si>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</si>
  <si>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</si>
  <si>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</si>
  <si>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</si>
  <si>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</si>
  <si>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</si>
  <si>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</si>
  <si>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</si>
  <si>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</si>
  <si>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</si>
  <si>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</si>
  <si>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</si>
  <si>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Způsobilé náklady</t>
  </si>
  <si>
    <t>STA</t>
  </si>
  <si>
    <t>1</t>
  </si>
  <si>
    <t>{be73d0b2-58dc-4f5b-ad0b-3b54c409dcc2}</t>
  </si>
  <si>
    <t>2</t>
  </si>
  <si>
    <t>/</t>
  </si>
  <si>
    <t>D.1.1</t>
  </si>
  <si>
    <t>Rekonstrukce přítokového objektu - stavební část</t>
  </si>
  <si>
    <t>Soupis</t>
  </si>
  <si>
    <t>{b8f4db24-5b38-4064-9f42-4ff689b022fb}</t>
  </si>
  <si>
    <t>D.1.2</t>
  </si>
  <si>
    <t>Rekonstrukce přítokového objektu - strojní část</t>
  </si>
  <si>
    <t>{662657ba-625e-4c55-b8f8-cc99be176424}</t>
  </si>
  <si>
    <t>D.1.3</t>
  </si>
  <si>
    <t>Rekonstrukce přítokového objektu - elektrotechnická část</t>
  </si>
  <si>
    <t>{4ecd1e18-c642-481e-93ff-b23ed003b011}</t>
  </si>
  <si>
    <t>D.2.1</t>
  </si>
  <si>
    <t>MVE VDJ Bruzovice - strojní část</t>
  </si>
  <si>
    <t>{c4bc39b8-c7f8-40ea-a126-fbafbcc95b3f}</t>
  </si>
  <si>
    <t>D.2.2</t>
  </si>
  <si>
    <t>MVE VDJ Bruzovice - elektrotechnická část</t>
  </si>
  <si>
    <t>{16f79618-fa9f-40a2-a98c-c9639f2a151b}</t>
  </si>
  <si>
    <t>D.2.3</t>
  </si>
  <si>
    <t>Přípojka VN</t>
  </si>
  <si>
    <t>{2616ca86-c5c4-4b86-bc64-acc66c0ba8e8}</t>
  </si>
  <si>
    <t>D.2.4</t>
  </si>
  <si>
    <t>Trafostanice</t>
  </si>
  <si>
    <t>{2aab1f3a-5785-4af6-bdad-b57ae913ceda}</t>
  </si>
  <si>
    <t>VON 1</t>
  </si>
  <si>
    <t>Vedlejší rozpočtové náklady</t>
  </si>
  <si>
    <t>{402d13ed-96bb-4f1b-89d1-9d16b415c033}</t>
  </si>
  <si>
    <t>VON 2</t>
  </si>
  <si>
    <t>Ostatní rozpočtové náklady</t>
  </si>
  <si>
    <t>{ed35dde7-dd7b-420b-99d8-6e1c1947c53a}</t>
  </si>
  <si>
    <t>02</t>
  </si>
  <si>
    <t>Nezpůsobilé náklady</t>
  </si>
  <si>
    <t>{ebbfab96-f7b3-41a2-817d-8e96a9056994}</t>
  </si>
  <si>
    <t>Rekonstrukce přítokového objektu-stavební část</t>
  </si>
  <si>
    <t>{f726a284-2403-40a2-9586-8b5bf214e705}</t>
  </si>
  <si>
    <t>{76707cca-44d3-4080-823b-74b7c2d29d04}</t>
  </si>
  <si>
    <t>{8839f8a2-77b7-4438-8bbc-d4f0473699a4}</t>
  </si>
  <si>
    <t>KRYCÍ LIST SOUPISU PRACÍ</t>
  </si>
  <si>
    <t>Objekt:</t>
  </si>
  <si>
    <t>01 - Způsobilé náklady</t>
  </si>
  <si>
    <t>Soupis:</t>
  </si>
  <si>
    <t>D.1.1 - Rekonstrukce přítokového objektu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</si>
  <si>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</si>
  <si>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</si>
  <si>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</si>
  <si>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</si>
  <si>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</si>
  <si>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</si>
  <si>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</si>
  <si>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</si>
  <si>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</si>
  <si>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</si>
  <si>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</si>
  <si>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</si>
  <si>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</si>
  <si>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</si>
  <si>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9 - Ostatní konstrukce a práce, bourání</t>
  </si>
  <si>
    <t xml:space="preserve">    93 - Různé dokončovací konstrukce a práce inženýrských staveb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</si>
  <si>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</si>
  <si>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</si>
  <si>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</si>
  <si>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</si>
  <si>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</si>
  <si>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</si>
  <si>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</si>
  <si>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</si>
  <si>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</si>
  <si>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751 - Vzduchotechnika</t>
  </si>
  <si>
    <t xml:space="preserve">    764 - Konstrukce klempířské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</si>
  <si>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</si>
  <si>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</si>
  <si>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</si>
  <si>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</si>
  <si>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</si>
  <si>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</si>
  <si>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</si>
  <si>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</si>
  <si>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</si>
  <si>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</si>
  <si>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</si>
  <si>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</si>
  <si>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</si>
  <si>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</si>
  <si>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</si>
  <si>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</si>
  <si>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</si>
  <si>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</si>
  <si>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</si>
  <si>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</si>
  <si>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</si>
  <si>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</si>
  <si>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</si>
  <si>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131251103</t>
  </si>
  <si>
    <t>Hloubení jam nezapažených v hornině třídy těžitelnosti I skupiny 3 objem do 100 m3 strojně</t>
  </si>
  <si>
    <t>m3</t>
  </si>
  <si>
    <t>4</t>
  </si>
  <si>
    <t>383422540</t>
  </si>
  <si>
    <t>VV</t>
  </si>
  <si>
    <t>obvod AK</t>
  </si>
  <si>
    <t>(9,4+8,6+9,4)*1,8*1,4</t>
  </si>
  <si>
    <t>131251204</t>
  </si>
  <si>
    <t>Hloubení jam zapažených v hornině třídy těžitelnosti I skupiny 3 objem do 500 m3 strojně</t>
  </si>
  <si>
    <t>-924763512</t>
  </si>
  <si>
    <t>pro založení na skružích</t>
  </si>
  <si>
    <t>3,0*8,0*4,3</t>
  </si>
  <si>
    <t>3</t>
  </si>
  <si>
    <t>131213711</t>
  </si>
  <si>
    <t>Hloubení zapažených jam v soudržných horninách třídy těžitelnosti I skupiny 3 ručně</t>
  </si>
  <si>
    <t>750479813</t>
  </si>
  <si>
    <t>na stropě AK</t>
  </si>
  <si>
    <t>6,75*4,8*0,75</t>
  </si>
  <si>
    <t>151201202</t>
  </si>
  <si>
    <t>Zřízení zátažného pažení stěn výkopu hl přes 4 do 8 m</t>
  </si>
  <si>
    <t>m2</t>
  </si>
  <si>
    <t>1130396326</t>
  </si>
  <si>
    <t>(3,0+8,0)*2*4,3</t>
  </si>
  <si>
    <t>5</t>
  </si>
  <si>
    <t>151201212</t>
  </si>
  <si>
    <t>Odstranění pažení stěn zátažného hl přes 4 do 8 m</t>
  </si>
  <si>
    <t>1812730122</t>
  </si>
  <si>
    <t>94,6</t>
  </si>
  <si>
    <t>6</t>
  </si>
  <si>
    <t>151201302</t>
  </si>
  <si>
    <t>Zřízení rozepření stěn při pažení zátažném hl přes 4 do 8 m</t>
  </si>
  <si>
    <t>-213268824</t>
  </si>
  <si>
    <t>7</t>
  </si>
  <si>
    <t>151201312</t>
  </si>
  <si>
    <t>Odstranění rozepření stěn při pažení zátažném hl přes 4 do 8 m</t>
  </si>
  <si>
    <t>1885420600</t>
  </si>
  <si>
    <t>103,2</t>
  </si>
  <si>
    <t>8</t>
  </si>
  <si>
    <t>161151103</t>
  </si>
  <si>
    <t>Svislé přemístění výkopku z horniny třídy těžitelnosti I skupiny 1 až 3 hl výkopu přes 4 do 8 m</t>
  </si>
  <si>
    <t>718783060</t>
  </si>
  <si>
    <t>69,048</t>
  </si>
  <si>
    <t>Součet</t>
  </si>
  <si>
    <t>9</t>
  </si>
  <si>
    <t>162251102</t>
  </si>
  <si>
    <t>Vodorovné přemístění přes 20 do 50 m výkopku/sypaniny z horniny třídy těžitelnosti I skupiny 1 až 3</t>
  </si>
  <si>
    <t>1697203675</t>
  </si>
  <si>
    <t>69,048+24,3+103,2</t>
  </si>
  <si>
    <t>zásyp zpět</t>
  </si>
  <si>
    <t>98,0</t>
  </si>
  <si>
    <t>10</t>
  </si>
  <si>
    <t>162751117</t>
  </si>
  <si>
    <t>Vodorovné přemístění přes 9 000 do 10000 m výkopku/sypaniny z horniny třídy těžitelnosti I skupiny 1 až 3</t>
  </si>
  <si>
    <t>643814837</t>
  </si>
  <si>
    <t xml:space="preserve">přebytek </t>
  </si>
  <si>
    <t xml:space="preserve">-zásyp </t>
  </si>
  <si>
    <t>-98,0</t>
  </si>
  <si>
    <t>11</t>
  </si>
  <si>
    <t>162751119</t>
  </si>
  <si>
    <t>Příplatek k vodorovnému přemístění výkopku/sypaniny z horniny třídy těžitelnosti I skupiny 1 až 3 ZKD 1000 m přes 10000 m</t>
  </si>
  <si>
    <t>-1989232245</t>
  </si>
  <si>
    <t>98,548*10</t>
  </si>
  <si>
    <t>167151101</t>
  </si>
  <si>
    <t>Nakládání výkopku z hornin třídy těžitelnosti I skupiny 1 až 3 do 100 m3</t>
  </si>
  <si>
    <t>-362156382</t>
  </si>
  <si>
    <t>98,548</t>
  </si>
  <si>
    <t>13</t>
  </si>
  <si>
    <t>171251201</t>
  </si>
  <si>
    <t>Uložení sypaniny na skládky nebo meziskládky</t>
  </si>
  <si>
    <t>-303571433</t>
  </si>
  <si>
    <t>14</t>
  </si>
  <si>
    <t>171201221</t>
  </si>
  <si>
    <t>Poplatek za uložení na skládce (skládkovné) zeminy a kamení kód odpadu 17 05 04</t>
  </si>
  <si>
    <t>t</t>
  </si>
  <si>
    <t>-1469345317</t>
  </si>
  <si>
    <t>98,548*1,9</t>
  </si>
  <si>
    <t>15</t>
  </si>
  <si>
    <t>174151101</t>
  </si>
  <si>
    <t>Zásyp jam, šachet rýh nebo kolem objektů sypaninou se zhutněním</t>
  </si>
  <si>
    <t>-1872718727</t>
  </si>
  <si>
    <t>okolo skruží</t>
  </si>
  <si>
    <t>16</t>
  </si>
  <si>
    <t>181111111</t>
  </si>
  <si>
    <t>Plošná úprava terénu do 500 m2 zemina skupiny 1 až 4 nerovnosti přes 50 do 100 mm v rovinně a svahu do 1:5</t>
  </si>
  <si>
    <t>-1713476362</t>
  </si>
  <si>
    <t>poškozené stavbou</t>
  </si>
  <si>
    <t>300,0</t>
  </si>
  <si>
    <t>17</t>
  </si>
  <si>
    <t>181411131</t>
  </si>
  <si>
    <t>Založení parkového trávníku výsevem pl do 1000 m2 v rovině a ve svahu do 1:5</t>
  </si>
  <si>
    <t>-1042831937</t>
  </si>
  <si>
    <t>18</t>
  </si>
  <si>
    <t>M</t>
  </si>
  <si>
    <t>00572410</t>
  </si>
  <si>
    <t>osivo směs travní parková</t>
  </si>
  <si>
    <t>kg</t>
  </si>
  <si>
    <t>-45059530</t>
  </si>
  <si>
    <t>300*0,015 "Přepočtené koeficientem množství</t>
  </si>
  <si>
    <t>Zemní práce - přípravné a přidružené práce</t>
  </si>
  <si>
    <t>19</t>
  </si>
  <si>
    <t>113106121</t>
  </si>
  <si>
    <t>Rozebrání dlažeb z betonových nebo kamenných dlaždic komunikací pro pěší ručně</t>
  </si>
  <si>
    <t>21482099</t>
  </si>
  <si>
    <t>okapový chodník u AŠ</t>
  </si>
  <si>
    <t>0,3*10,0</t>
  </si>
  <si>
    <t>20</t>
  </si>
  <si>
    <t>113106191</t>
  </si>
  <si>
    <t>Rozebrání vozovek ze silničních dílců se spárami zalitými živicí strojně pl do 50 m2</t>
  </si>
  <si>
    <t>696269904</t>
  </si>
  <si>
    <t>před šachtou pro výkop</t>
  </si>
  <si>
    <t>3,0*1,0*5</t>
  </si>
  <si>
    <t>113107322</t>
  </si>
  <si>
    <t>Odstranění podkladu z kameniva drceného tl přes 100 do 200 mm strojně pl do 50 m2</t>
  </si>
  <si>
    <t>1836013007</t>
  </si>
  <si>
    <t>před šachtou pro výkop-pod panely</t>
  </si>
  <si>
    <t>22</t>
  </si>
  <si>
    <t>997221571</t>
  </si>
  <si>
    <t>Vodorovná doprava vybouraných hmot do 1 km</t>
  </si>
  <si>
    <t>-1830873720</t>
  </si>
  <si>
    <t>v areálu PK Bruzovice-do 50 m</t>
  </si>
  <si>
    <t>panely</t>
  </si>
  <si>
    <t>6,12</t>
  </si>
  <si>
    <t>dlažba</t>
  </si>
  <si>
    <t>0,765</t>
  </si>
  <si>
    <t>kamenivo</t>
  </si>
  <si>
    <t>5,22</t>
  </si>
  <si>
    <t>Zakládání</t>
  </si>
  <si>
    <t>23</t>
  </si>
  <si>
    <t>242111111</t>
  </si>
  <si>
    <t>Osazení pláště kopané studny z betonových skruží celokruhových DN 0,8 m</t>
  </si>
  <si>
    <t>m</t>
  </si>
  <si>
    <t>-350995036</t>
  </si>
  <si>
    <t>3,6*2</t>
  </si>
  <si>
    <t>24</t>
  </si>
  <si>
    <t>592R</t>
  </si>
  <si>
    <t>skruž betonová studňová kruhová D80x99x8 cm</t>
  </si>
  <si>
    <t>kus</t>
  </si>
  <si>
    <t>485045426</t>
  </si>
  <si>
    <t>6*1,01</t>
  </si>
  <si>
    <t>25</t>
  </si>
  <si>
    <t>592R1</t>
  </si>
  <si>
    <t>skruž betonová studňová kruhová D80x60x8 cm</t>
  </si>
  <si>
    <t>-1124513369</t>
  </si>
  <si>
    <t>2*1,01</t>
  </si>
  <si>
    <t>26</t>
  </si>
  <si>
    <t>273321311</t>
  </si>
  <si>
    <t>Základové desky ze ŽB bez zvýšených nároků na prostředí tř. C 16/20</t>
  </si>
  <si>
    <t>-1224324949</t>
  </si>
  <si>
    <t>podkladní beton pod studny</t>
  </si>
  <si>
    <t>1,2*1,2*0,1*2</t>
  </si>
  <si>
    <t>pod podlahu</t>
  </si>
  <si>
    <t>20,0*0,15</t>
  </si>
  <si>
    <t>27</t>
  </si>
  <si>
    <t>274313611</t>
  </si>
  <si>
    <t>Základové pásy z betonu tř. C 16/20</t>
  </si>
  <si>
    <t>765651193</t>
  </si>
  <si>
    <t>nový zákl.pás pod rozšířením AŠ</t>
  </si>
  <si>
    <t>((6,95*1,55)-(5,8*1,0))*0,1</t>
  </si>
  <si>
    <t>28</t>
  </si>
  <si>
    <t>274322511</t>
  </si>
  <si>
    <t>Základové pasy ze ŽB se zvýšenými nároky na prostředí tř. C 25/30</t>
  </si>
  <si>
    <t>281387500</t>
  </si>
  <si>
    <t>((6,75*1,5)-(6*1,1))*0,6</t>
  </si>
  <si>
    <t xml:space="preserve">základový trám </t>
  </si>
  <si>
    <t>0,4*0,4*10,0</t>
  </si>
  <si>
    <t>29</t>
  </si>
  <si>
    <t>274351121</t>
  </si>
  <si>
    <t>Zřízení bednění základových pasů rovného</t>
  </si>
  <si>
    <t>-1195040131</t>
  </si>
  <si>
    <t>((6,75+2*1,5)+(6,0+2*1,1))*0,6</t>
  </si>
  <si>
    <t>0,4*2*10,0</t>
  </si>
  <si>
    <t>30</t>
  </si>
  <si>
    <t>274351122</t>
  </si>
  <si>
    <t>Odstranění bednění základových pasů rovného</t>
  </si>
  <si>
    <t>-1669158889</t>
  </si>
  <si>
    <t>18,77</t>
  </si>
  <si>
    <t>31</t>
  </si>
  <si>
    <t>274361821</t>
  </si>
  <si>
    <t>Výztuž základových pasů betonářskou ocelí 10 505 (R)</t>
  </si>
  <si>
    <t>761520570</t>
  </si>
  <si>
    <t>0,3</t>
  </si>
  <si>
    <t>32</t>
  </si>
  <si>
    <t>R-217-941.1</t>
  </si>
  <si>
    <t>Osazování ocelových válcovaných nosníků  I nebo IE nebo U nebo UE nebo L č. 24 a výše nebo výšky přes 220 mm do základových trámů</t>
  </si>
  <si>
    <t>-1541597654</t>
  </si>
  <si>
    <t>1,1924</t>
  </si>
  <si>
    <t>33</t>
  </si>
  <si>
    <t>130R-107.1</t>
  </si>
  <si>
    <t>ocel profilová I 300 jakost 11 375</t>
  </si>
  <si>
    <t>1966639661</t>
  </si>
  <si>
    <t>základový trám</t>
  </si>
  <si>
    <t>34</t>
  </si>
  <si>
    <t>275321611</t>
  </si>
  <si>
    <t>Základové patky ze ŽB bez zvýšených nároků na prostředí tř. C 30/37</t>
  </si>
  <si>
    <t>-476437374</t>
  </si>
  <si>
    <t>pod soustrojí MVE</t>
  </si>
  <si>
    <t>1,3*1,81*0,4</t>
  </si>
  <si>
    <t>2,25*1,0*0,82</t>
  </si>
  <si>
    <t>Mezisoučet</t>
  </si>
  <si>
    <t>dobetonování po osazení rámu</t>
  </si>
  <si>
    <t>0,333</t>
  </si>
  <si>
    <t>35</t>
  </si>
  <si>
    <t>275351121</t>
  </si>
  <si>
    <t>Zřízení bednění základových patek</t>
  </si>
  <si>
    <t>-1601109622</t>
  </si>
  <si>
    <t>(1,3+1,81)*2*0,4</t>
  </si>
  <si>
    <t>(2,25+1,0)*2*0,82</t>
  </si>
  <si>
    <t>(2,25+1,0)*0,15</t>
  </si>
  <si>
    <t>36</t>
  </si>
  <si>
    <t>275351122</t>
  </si>
  <si>
    <t>Odstranění bednění základových patek</t>
  </si>
  <si>
    <t>-636565934</t>
  </si>
  <si>
    <t>8,306</t>
  </si>
  <si>
    <t>37</t>
  </si>
  <si>
    <t>275361821</t>
  </si>
  <si>
    <t>Výztuž základových patek betonářskou ocelí 10 505 (R)</t>
  </si>
  <si>
    <t>862960268</t>
  </si>
  <si>
    <t>0,2</t>
  </si>
  <si>
    <t>38</t>
  </si>
  <si>
    <t>278381146</t>
  </si>
  <si>
    <t>Základy pod technologická zařízení půdorysné plochy přes 0,25 do 0,5 m2 z betonu prostého tř. C 25/30</t>
  </si>
  <si>
    <t>-1129734048</t>
  </si>
  <si>
    <t>bloky pod potrubí</t>
  </si>
  <si>
    <t>0,7*0,7*0,35*1</t>
  </si>
  <si>
    <t>39</t>
  </si>
  <si>
    <t>278381156</t>
  </si>
  <si>
    <t>Základy pod technologická zařízení půdorysné plochy přes 0,5 do 1 m2 z betonu prostého tř. C 25/30</t>
  </si>
  <si>
    <t>-931278407</t>
  </si>
  <si>
    <t>0,8*0,7*0,8*1</t>
  </si>
  <si>
    <t>40</t>
  </si>
  <si>
    <t>279311911</t>
  </si>
  <si>
    <t>Základová zeď z betonu prostého tř. C 16/20</t>
  </si>
  <si>
    <t>-1251365073</t>
  </si>
  <si>
    <t>výplň studní</t>
  </si>
  <si>
    <t>0,4*0,4*3,14*3,6*2</t>
  </si>
  <si>
    <t>41</t>
  </si>
  <si>
    <t>R-275-361.1</t>
  </si>
  <si>
    <t>D+M kotevní deska 520x225 mm,tl.25 mm,hmotnost 24,57 kg</t>
  </si>
  <si>
    <t>-1135320071</t>
  </si>
  <si>
    <t>kotvení turbíny</t>
  </si>
  <si>
    <t>2,0</t>
  </si>
  <si>
    <t>42</t>
  </si>
  <si>
    <t>R-275-361.2</t>
  </si>
  <si>
    <t>D+M kotevní deska 700x400 mm,tl.25 mm,hmotnost 58,8 kg</t>
  </si>
  <si>
    <t>1326498680</t>
  </si>
  <si>
    <t>1,0</t>
  </si>
  <si>
    <t>43</t>
  </si>
  <si>
    <t>R-275-361.3</t>
  </si>
  <si>
    <t>D+M kotevní deska 2250x150 mm,tl.25 mm,hmotnost 70,875 kg</t>
  </si>
  <si>
    <t>-798545262</t>
  </si>
  <si>
    <t>Svislé a kompletní konstrukce</t>
  </si>
  <si>
    <t>44</t>
  </si>
  <si>
    <t>310236241</t>
  </si>
  <si>
    <t>Zazdívka otvorů pl přes 0,0225 do 0,09 m2 ve zdivu nadzákladovém cihlami pálenými tl do 300 mm</t>
  </si>
  <si>
    <t>1044303319</t>
  </si>
  <si>
    <t>po osazení nosníků a překladů</t>
  </si>
  <si>
    <t>otvor 200*300*250 mm</t>
  </si>
  <si>
    <t>4,0</t>
  </si>
  <si>
    <t>300*250*250 mm</t>
  </si>
  <si>
    <t>350*250*250 mm</t>
  </si>
  <si>
    <t>200*300*300 mm</t>
  </si>
  <si>
    <t>200*350*250 mm</t>
  </si>
  <si>
    <t>45</t>
  </si>
  <si>
    <t>310236251</t>
  </si>
  <si>
    <t>Zazdívka otvorů pl přes 0,0225 do 0,09 m2 ve zdivu nadzákladovém cihlami pálenými tl přes 300 do 450 mm</t>
  </si>
  <si>
    <t>649803304</t>
  </si>
  <si>
    <t>200*300*350 mm</t>
  </si>
  <si>
    <t>46</t>
  </si>
  <si>
    <t>310237241</t>
  </si>
  <si>
    <t>Zazdívka otvorů pl přes 0,09 do 0,25 m2 ve zdivu nadzákladovém cihlami pálenými tl do 300 mm</t>
  </si>
  <si>
    <t>-2058507831</t>
  </si>
  <si>
    <t>400*300*250 mm</t>
  </si>
  <si>
    <t>47</t>
  </si>
  <si>
    <t>311231115</t>
  </si>
  <si>
    <t>Zdivo nosné z cihel dl 290 mm P7 až 15 na SMS 5 MPa</t>
  </si>
  <si>
    <t>95914929</t>
  </si>
  <si>
    <t>dozdívka nosníků nad otvory</t>
  </si>
  <si>
    <t>1,5</t>
  </si>
  <si>
    <t>48</t>
  </si>
  <si>
    <t>311235491</t>
  </si>
  <si>
    <t>Zdivo jednovrstvé z cihel broušených přes P10 do P15 na zdicí pěnu tl 380 mm</t>
  </si>
  <si>
    <t>-531912066</t>
  </si>
  <si>
    <t>(6,8+6,3)*2*3,85</t>
  </si>
  <si>
    <t>-3,0*3,3</t>
  </si>
  <si>
    <t>-4,6*3,3</t>
  </si>
  <si>
    <t>49</t>
  </si>
  <si>
    <t>311322511</t>
  </si>
  <si>
    <t>Nosná zeď ze ŽB odolného proti agresivnímu prostředí tř. C 25/30 bez výztuže</t>
  </si>
  <si>
    <t>1156295593</t>
  </si>
  <si>
    <t>nadbetonávka stěn stávající AŠ</t>
  </si>
  <si>
    <t>9,24+0,28</t>
  </si>
  <si>
    <t>50</t>
  </si>
  <si>
    <t>311351121</t>
  </si>
  <si>
    <t>Zřízení oboustranného bednění nosných nadzákladových zdí</t>
  </si>
  <si>
    <t>1908612449</t>
  </si>
  <si>
    <t>48,0</t>
  </si>
  <si>
    <t>51</t>
  </si>
  <si>
    <t>311351122</t>
  </si>
  <si>
    <t>Odstranění oboustranného bednění nosných nadzákladových zdí</t>
  </si>
  <si>
    <t>1402188739</t>
  </si>
  <si>
    <t>52</t>
  </si>
  <si>
    <t>311361821</t>
  </si>
  <si>
    <t>Výztuž nosných zdí betonářskou ocelí 10 505</t>
  </si>
  <si>
    <t>-1473457768</t>
  </si>
  <si>
    <t>1,45</t>
  </si>
  <si>
    <t>53</t>
  </si>
  <si>
    <t>R-275-460.1</t>
  </si>
  <si>
    <t xml:space="preserve">D+M spřahovací trny SD 22x 350 mm,pr.hlavy 35 mm, z oceli S235J2+C450 s keramickým kroužkem UF pr.22 </t>
  </si>
  <si>
    <t>969098662</t>
  </si>
  <si>
    <t>nadbetonování stěn šachty</t>
  </si>
  <si>
    <t>26,0</t>
  </si>
  <si>
    <t>nová konstr.stropu I NP</t>
  </si>
  <si>
    <t>3*7+2*15</t>
  </si>
  <si>
    <t>54</t>
  </si>
  <si>
    <t>317231115</t>
  </si>
  <si>
    <t>Zdivo římsové z cihel dl 290 mm P7 až 15 na SMS 5 MPa</t>
  </si>
  <si>
    <t>-697151479</t>
  </si>
  <si>
    <t>nadezdívka atiky</t>
  </si>
  <si>
    <t>(6,3+6,8+6,3)*0,55*0,15</t>
  </si>
  <si>
    <t>55</t>
  </si>
  <si>
    <t>317321411</t>
  </si>
  <si>
    <t>Překlad ze ŽB tř. C 25/30</t>
  </si>
  <si>
    <t>-690962013</t>
  </si>
  <si>
    <t>dobetonávka překladů</t>
  </si>
  <si>
    <t>0,5+0,3</t>
  </si>
  <si>
    <t>56</t>
  </si>
  <si>
    <t>317351107</t>
  </si>
  <si>
    <t>Zřízení bednění překladů v do 4 m</t>
  </si>
  <si>
    <t>-448478280</t>
  </si>
  <si>
    <t>10,0</t>
  </si>
  <si>
    <t>57</t>
  </si>
  <si>
    <t>317351108</t>
  </si>
  <si>
    <t>Odstranění bednění překladů v do 4 m</t>
  </si>
  <si>
    <t>-915812453</t>
  </si>
  <si>
    <t>58</t>
  </si>
  <si>
    <t>317351109</t>
  </si>
  <si>
    <t>Příplatek k bednění překladů za zřízení i odstranění podpěrné konstrukce v přes 4 do 6 m</t>
  </si>
  <si>
    <t>436489256</t>
  </si>
  <si>
    <t>Vodorovné konstrukce</t>
  </si>
  <si>
    <t>59</t>
  </si>
  <si>
    <t>411121125</t>
  </si>
  <si>
    <t>Montáž prefabrikovaných ŽB stropů ze stropních panelů š 1200 mm dl přes 3800 do 7000 mm</t>
  </si>
  <si>
    <t>-318004468</t>
  </si>
  <si>
    <t>5,0</t>
  </si>
  <si>
    <t>60</t>
  </si>
  <si>
    <t>59346843</t>
  </si>
  <si>
    <t>panel stropní předpjatý š 1190mm v 160mm, počet lan 9 + 2</t>
  </si>
  <si>
    <t>605344247</t>
  </si>
  <si>
    <t>6,0*5</t>
  </si>
  <si>
    <t>61</t>
  </si>
  <si>
    <t>411321515</t>
  </si>
  <si>
    <t>Stropy deskové ze ŽB tř. C 20/25</t>
  </si>
  <si>
    <t>-481049784</t>
  </si>
  <si>
    <t>dobetonávka kolem panelů</t>
  </si>
  <si>
    <t>(6,8+6,3)*2*0,15*0,15</t>
  </si>
  <si>
    <t>stropní deska mezi hlavními příčníky IPE 300</t>
  </si>
  <si>
    <t>8,09*0,26</t>
  </si>
  <si>
    <t>62</t>
  </si>
  <si>
    <t>411351011</t>
  </si>
  <si>
    <t>Zřízení bednění stropů deskových tl přes 5 do 25 cm bez podpěrné kce</t>
  </si>
  <si>
    <t>1892403157</t>
  </si>
  <si>
    <t>(6,8+6,3)*2*0,15</t>
  </si>
  <si>
    <t>stropní deska mezi hlavními příčníky IPE 300-čelní plochy</t>
  </si>
  <si>
    <t>2,4*0,3</t>
  </si>
  <si>
    <t>63</t>
  </si>
  <si>
    <t>411351012</t>
  </si>
  <si>
    <t>Odstranění bednění stropů deskových tl přes 5 do 25 cm bez podpěrné kce</t>
  </si>
  <si>
    <t>-99082904</t>
  </si>
  <si>
    <t>4,65</t>
  </si>
  <si>
    <t>64</t>
  </si>
  <si>
    <t>411354315</t>
  </si>
  <si>
    <t>Zřízení podpěrné konstrukce stropů výšky do 4 m tl přes 25 do 35 cm</t>
  </si>
  <si>
    <t>1021605959</t>
  </si>
  <si>
    <t>8,5</t>
  </si>
  <si>
    <t>65</t>
  </si>
  <si>
    <t>411354316</t>
  </si>
  <si>
    <t>Odstranění podpěrné konstrukce stropů výšky do 4 m tl přes 25 do 35 cm</t>
  </si>
  <si>
    <t>-1545468974</t>
  </si>
  <si>
    <t>66</t>
  </si>
  <si>
    <t>R-411-350.1</t>
  </si>
  <si>
    <t>D+M-Bednění stropů ztracené z hraněných trapézových plechů  TR 70/200 S320 GD,tl 1,25 mm,nastřelovací hřeby například HILTI X -ENP-19 L15 (175 ks),spodní utěsňovací profil pro trap.plech TR.70/200 (32 m)</t>
  </si>
  <si>
    <t>-1739086460</t>
  </si>
  <si>
    <t>1,55+6,54</t>
  </si>
  <si>
    <t>67</t>
  </si>
  <si>
    <t>411361821</t>
  </si>
  <si>
    <t>Výztuž stropů betonářskou ocelí 10 505</t>
  </si>
  <si>
    <t>1131731491</t>
  </si>
  <si>
    <t>68</t>
  </si>
  <si>
    <t>411362118</t>
  </si>
  <si>
    <t>Potažení boků a dna kostry stropních trámů pletivem pozinkovaným</t>
  </si>
  <si>
    <t>740588274</t>
  </si>
  <si>
    <t>nosníky nad otvory</t>
  </si>
  <si>
    <t>7,4+3,3</t>
  </si>
  <si>
    <t>69</t>
  </si>
  <si>
    <t>413941123</t>
  </si>
  <si>
    <t>Osazování ocelových válcovaných nosníků stropů I, IE, U, UE nebo L č. 14 až 22 nebo výšky přes 120 do 220 mm</t>
  </si>
  <si>
    <t>1500390522</t>
  </si>
  <si>
    <t>stávající AŠ-pod rozvaděč</t>
  </si>
  <si>
    <t>1,5*2*0,016</t>
  </si>
  <si>
    <t>70</t>
  </si>
  <si>
    <t>13010914</t>
  </si>
  <si>
    <t>ocel profilová jakost S235JR (11 375) průřez UE 140</t>
  </si>
  <si>
    <t>1870143815</t>
  </si>
  <si>
    <t>0,048</t>
  </si>
  <si>
    <t>71</t>
  </si>
  <si>
    <t>417321515</t>
  </si>
  <si>
    <t>Ztužující pásy a věnce ze ŽB tř. C 25/30</t>
  </si>
  <si>
    <t>-658163859</t>
  </si>
  <si>
    <t>V1</t>
  </si>
  <si>
    <t>0,35*0,15*19,6</t>
  </si>
  <si>
    <t>V2</t>
  </si>
  <si>
    <t>0,2*0,15*6,3</t>
  </si>
  <si>
    <t>72</t>
  </si>
  <si>
    <t>417351115</t>
  </si>
  <si>
    <t>Zřízení bednění ztužujících věnců</t>
  </si>
  <si>
    <t>1918894154</t>
  </si>
  <si>
    <t>(6,0+5,5)*2*0,15</t>
  </si>
  <si>
    <t>0,15*6,3*2</t>
  </si>
  <si>
    <t>73</t>
  </si>
  <si>
    <t>417351116</t>
  </si>
  <si>
    <t>Odstranění bednění ztužujících věnců</t>
  </si>
  <si>
    <t>857393374</t>
  </si>
  <si>
    <t>9,27</t>
  </si>
  <si>
    <t>74</t>
  </si>
  <si>
    <t>417361821</t>
  </si>
  <si>
    <t>Výztuž ztužujících pásů a věnců betonářskou ocelí 10 505</t>
  </si>
  <si>
    <t>-475979848</t>
  </si>
  <si>
    <t>0,173+0,041</t>
  </si>
  <si>
    <t>Úprava povrchů vnitřních</t>
  </si>
  <si>
    <t>75</t>
  </si>
  <si>
    <t>611321141</t>
  </si>
  <si>
    <t>Vápenocementová omítka štuková dvouvrstvá vnitřních stropů rovných nanášená ručně</t>
  </si>
  <si>
    <t>850515198</t>
  </si>
  <si>
    <t>přístavba</t>
  </si>
  <si>
    <t>(6,0*5,5)+(4,6*0,8)+(3,0*0,4)</t>
  </si>
  <si>
    <t>76</t>
  </si>
  <si>
    <t>612321141</t>
  </si>
  <si>
    <t>Vápenocementová omítka štuková dvouvrstvá vnitřních stěn nanášená ručně</t>
  </si>
  <si>
    <t>-816272419</t>
  </si>
  <si>
    <t>(6,0+5,5+6,0+1,0+1,3)*4,0</t>
  </si>
  <si>
    <t>5,5*1,0</t>
  </si>
  <si>
    <t>Úprava povrchů vnějších</t>
  </si>
  <si>
    <t>77</t>
  </si>
  <si>
    <t>622131121</t>
  </si>
  <si>
    <t>Penetrační nátěr vnějších stěn nanášený ručně</t>
  </si>
  <si>
    <t>-614049582</t>
  </si>
  <si>
    <t>(6,8+6,3+6,8)*4,8</t>
  </si>
  <si>
    <t>(3,0+3,3+3,0)*0,4</t>
  </si>
  <si>
    <t>78</t>
  </si>
  <si>
    <t>622142001</t>
  </si>
  <si>
    <t>Sklovláknité pletivo vnějších stěn vtlačené do tmelu</t>
  </si>
  <si>
    <t>-1964661364</t>
  </si>
  <si>
    <t>79</t>
  </si>
  <si>
    <t>622143003</t>
  </si>
  <si>
    <t>Montáž omítkových plastových nebo pozinkovaných rohových profilů</t>
  </si>
  <si>
    <t>230534207</t>
  </si>
  <si>
    <t>3,0+3,3+3,0</t>
  </si>
  <si>
    <t>80</t>
  </si>
  <si>
    <t>59051470</t>
  </si>
  <si>
    <t>profil rohový Al 90° 22x22mm pro suchou výstavbu a pórobeton</t>
  </si>
  <si>
    <t>-210839797</t>
  </si>
  <si>
    <t>9,3</t>
  </si>
  <si>
    <t>9,3*1,05 "Přepočtené koeficientem množství</t>
  </si>
  <si>
    <t>81</t>
  </si>
  <si>
    <t>622143002</t>
  </si>
  <si>
    <t>Montáž omítkových plastových nebo pozinkovaných dilatačních profilů</t>
  </si>
  <si>
    <t>-431012006</t>
  </si>
  <si>
    <t>4,6*2</t>
  </si>
  <si>
    <t>82</t>
  </si>
  <si>
    <t>55343014</t>
  </si>
  <si>
    <t>profil dilatační Pz+PVC pro vnitřní a vnější omítky tl 12mm</t>
  </si>
  <si>
    <t>20881871</t>
  </si>
  <si>
    <t>9,2</t>
  </si>
  <si>
    <t>9,2*1,05 "Přepočtené koeficientem množství</t>
  </si>
  <si>
    <t>83</t>
  </si>
  <si>
    <t>622321121</t>
  </si>
  <si>
    <t>Vápenocementová omítka hladká jednovrstvá vnějších stěn nanášená ručně</t>
  </si>
  <si>
    <t>358463985</t>
  </si>
  <si>
    <t>84</t>
  </si>
  <si>
    <t>622381022</t>
  </si>
  <si>
    <t>Tenkovrstvá minerální zatíraná (škrábaná) omítka zrnitost 2,0 mm vnějších stěn</t>
  </si>
  <si>
    <t>484156826</t>
  </si>
  <si>
    <t>sokl</t>
  </si>
  <si>
    <t>(6,8+3,0+6,8)*0,2</t>
  </si>
  <si>
    <t>0,4*0,2*2</t>
  </si>
  <si>
    <t>85</t>
  </si>
  <si>
    <t>622531022</t>
  </si>
  <si>
    <t>Tenkovrstvá silikonová zatíraná omítka zrnitost 2,0 mm vnějších stěn</t>
  </si>
  <si>
    <t>933250795</t>
  </si>
  <si>
    <t>-sokl</t>
  </si>
  <si>
    <t>-(6,8+3,0+6,8)*0,2</t>
  </si>
  <si>
    <t>-0,4*0,2*2</t>
  </si>
  <si>
    <t>86</t>
  </si>
  <si>
    <t>629995101</t>
  </si>
  <si>
    <t>Očištění vnějších ploch tlakovou vodou</t>
  </si>
  <si>
    <t>1679807155</t>
  </si>
  <si>
    <t>Podlahy a podlahové konstrukce</t>
  </si>
  <si>
    <t>87</t>
  </si>
  <si>
    <t>631311136</t>
  </si>
  <si>
    <t>Mazanina tl přes 120 do 240 mm z betonu prostého bez zvýšených nároků na prostředí tř. C 25/30</t>
  </si>
  <si>
    <t>233885356</t>
  </si>
  <si>
    <t>podlaha přístavby</t>
  </si>
  <si>
    <t>20,0*0,2</t>
  </si>
  <si>
    <t>88</t>
  </si>
  <si>
    <t>631319175</t>
  </si>
  <si>
    <t>Příplatek k mazanině tl přes 120 do 240 mm za stržení povrchu spodní vrstvy před vložením výztuže</t>
  </si>
  <si>
    <t>-501134453</t>
  </si>
  <si>
    <t>89</t>
  </si>
  <si>
    <t>631362021</t>
  </si>
  <si>
    <t>Výztuž mazanin svařovanými sítěmi Kari</t>
  </si>
  <si>
    <t>-442011393</t>
  </si>
  <si>
    <t>0,48</t>
  </si>
  <si>
    <t>90</t>
  </si>
  <si>
    <t>631342132</t>
  </si>
  <si>
    <t>Mazanina tl přes 120 do 240 mm z betonu lehkého tepelně-izolačního polystyrenového 500 kg/m3</t>
  </si>
  <si>
    <t>-1717873529</t>
  </si>
  <si>
    <t>skladba K</t>
  </si>
  <si>
    <t>50,0*0,09</t>
  </si>
  <si>
    <t>91</t>
  </si>
  <si>
    <t>632451456</t>
  </si>
  <si>
    <t>Potěr pískocementový tl přes 40 do 50 mm tř. C 25 běžný</t>
  </si>
  <si>
    <t>592840590</t>
  </si>
  <si>
    <t>20,0</t>
  </si>
  <si>
    <t>doplnění po bourání-vstup do stávající AŠ</t>
  </si>
  <si>
    <t>6,0</t>
  </si>
  <si>
    <t>suterén-po vybourání bloků</t>
  </si>
  <si>
    <t>92</t>
  </si>
  <si>
    <t>632902211</t>
  </si>
  <si>
    <t>Příprava zatvrdlého povrchu betonových mazanin pro cementový potěr cementovým mlékem s přísadou</t>
  </si>
  <si>
    <t>-306348695</t>
  </si>
  <si>
    <t>suterén stávající AŠ</t>
  </si>
  <si>
    <t>18,9</t>
  </si>
  <si>
    <t>nová AŠ -suterén</t>
  </si>
  <si>
    <t>6,0*4,0</t>
  </si>
  <si>
    <t>93</t>
  </si>
  <si>
    <t>632451416</t>
  </si>
  <si>
    <t>Potěr pískocementový tl do 10 mm tř. C 25 běžný</t>
  </si>
  <si>
    <t>1468764526</t>
  </si>
  <si>
    <t>94</t>
  </si>
  <si>
    <t>632451436</t>
  </si>
  <si>
    <t>Potěr pískocementový tl přes 20 do 30 mm tř. C 25 běžný</t>
  </si>
  <si>
    <t>-1977614225</t>
  </si>
  <si>
    <t>podlití roznášecích ocel.desek pod překlady a nosníky ve vybouraných otvorech</t>
  </si>
  <si>
    <t>0,9</t>
  </si>
  <si>
    <t>95</t>
  </si>
  <si>
    <t>637111112</t>
  </si>
  <si>
    <t>Okapový chodník ze štěrkopísku tl 150 mm s udusáním</t>
  </si>
  <si>
    <t>-82570405</t>
  </si>
  <si>
    <t>11,0</t>
  </si>
  <si>
    <t>96</t>
  </si>
  <si>
    <t>637211111</t>
  </si>
  <si>
    <t>Okapový chodník z betonových dlaždic tl 40 mm na MC 10</t>
  </si>
  <si>
    <t>-1485134209</t>
  </si>
  <si>
    <t>Ostatní konstrukce a práce, bourání</t>
  </si>
  <si>
    <t>97</t>
  </si>
  <si>
    <t>952901221</t>
  </si>
  <si>
    <t>Vyčištění budov průmyslových objektů při jakékoliv výšce podlaží</t>
  </si>
  <si>
    <t>1682964059</t>
  </si>
  <si>
    <t>6,6*3,9*2</t>
  </si>
  <si>
    <t>6,8*6,3*2</t>
  </si>
  <si>
    <t>98</t>
  </si>
  <si>
    <t>953312122</t>
  </si>
  <si>
    <t>Vložky do svislých dilatačních spár z extrudovaných polystyrénových desek tl. přes 10 do 20 mm</t>
  </si>
  <si>
    <t>1654610784</t>
  </si>
  <si>
    <t xml:space="preserve">dilat.spára š.20 mm kolem přečnívající části stropu se </t>
  </si>
  <si>
    <t>3,7*0,25</t>
  </si>
  <si>
    <t>99</t>
  </si>
  <si>
    <t>953942121</t>
  </si>
  <si>
    <t>Osazování ochranných úhelníků</t>
  </si>
  <si>
    <t>431034571</t>
  </si>
  <si>
    <t>L 50/50/5,dl.900 mm-nad větrací otvory</t>
  </si>
  <si>
    <t>100</t>
  </si>
  <si>
    <t>130R-100.1</t>
  </si>
  <si>
    <t>úhelník ocelový rovnostranný jakost 11 375 50x50x5mm,dl.900 mm</t>
  </si>
  <si>
    <t>-31580440</t>
  </si>
  <si>
    <t>101</t>
  </si>
  <si>
    <t>985121122</t>
  </si>
  <si>
    <t>Tryskání degradovaného betonu stěn a rubu kleneb vodou pod tlakem přes 300 do 1250 barů</t>
  </si>
  <si>
    <t>614809403</t>
  </si>
  <si>
    <t>nadbetonávka stěn stávající AŠ-pracovní spára</t>
  </si>
  <si>
    <t>(6,75*2*0,4)+(0,75*4)</t>
  </si>
  <si>
    <t>102</t>
  </si>
  <si>
    <t>R-953-311.1</t>
  </si>
  <si>
    <t>Vložky svislé do dilatačních spár z desek na bázi dřeva  včetně dodání a osazení, v jakémkoliv zdivu izolační dřevocementové tl.10 mm</t>
  </si>
  <si>
    <t>-1402896810</t>
  </si>
  <si>
    <t>OSB deska vodorovně pod oplechování u okapu</t>
  </si>
  <si>
    <t>0,2*6,5</t>
  </si>
  <si>
    <t>103</t>
  </si>
  <si>
    <t>953311121</t>
  </si>
  <si>
    <t>Vložky do svislých dilatačních spár z izolačních dřevocementových desek tl 25 mm</t>
  </si>
  <si>
    <t>-660642205</t>
  </si>
  <si>
    <t>104</t>
  </si>
  <si>
    <t>953311125</t>
  </si>
  <si>
    <t>Vložky do svislých dilatačních spár z izolačních dřevocementových desek tl 50 mm</t>
  </si>
  <si>
    <t>501639864</t>
  </si>
  <si>
    <t>LIGNOPOR</t>
  </si>
  <si>
    <t>věnec V1</t>
  </si>
  <si>
    <t>0,15*6,3</t>
  </si>
  <si>
    <t>105</t>
  </si>
  <si>
    <t>953943111</t>
  </si>
  <si>
    <t>Osazování výrobků do 1 kg/kus do vysekaných kapes zdiva</t>
  </si>
  <si>
    <t>-636483100</t>
  </si>
  <si>
    <t xml:space="preserve">průvětrníky </t>
  </si>
  <si>
    <t>2+2</t>
  </si>
  <si>
    <t>106</t>
  </si>
  <si>
    <t>553R-442.1</t>
  </si>
  <si>
    <t>průvětrník mřížkový se sítí 30x30cm -nerezové provedení</t>
  </si>
  <si>
    <t>2019298325</t>
  </si>
  <si>
    <t>107</t>
  </si>
  <si>
    <t>553R-442.2</t>
  </si>
  <si>
    <t>průvětrník mřížkový se sítí 60x30cm -nerezové provedení</t>
  </si>
  <si>
    <t>-1108990338</t>
  </si>
  <si>
    <t>108</t>
  </si>
  <si>
    <t>553R-414.1</t>
  </si>
  <si>
    <t>průvětrník mřížový s klapkami 30x30cm-provedení nerez</t>
  </si>
  <si>
    <t>-1193614709</t>
  </si>
  <si>
    <t>109</t>
  </si>
  <si>
    <t>553R-414.2</t>
  </si>
  <si>
    <t>průvětrník mřížový s klapkami 60x30cm-provedení nerez</t>
  </si>
  <si>
    <t>-1081544108</t>
  </si>
  <si>
    <t>110</t>
  </si>
  <si>
    <t>R-953-960.2</t>
  </si>
  <si>
    <t>Kotvy chemickým tmelem stejných nebo lepších technických parametrů než tmel HILTI HIT-RE 500-V3 hl 300 mm do betonu, ŽB nebo kamene s vyvrtáním otvoru pr.16 mm,dl.300 mm,dvoukomponentní hmota na bázi epoxid.pryskyřice pro dodat.vlepování výztuží do betonu s trhlinami i bez trhlin</t>
  </si>
  <si>
    <t>788728150</t>
  </si>
  <si>
    <t>292,0</t>
  </si>
  <si>
    <t>111</t>
  </si>
  <si>
    <t>R-953-960.3</t>
  </si>
  <si>
    <t>Kotvy chemickým tmelem stejných nebo lepších technických parametrů než tmel HILTI HIT-RE 500-V3 hl 350 mm do betonu, ŽB nebo kamene s vyvrtáním otvoru pr.16 mm,dl.350 mm,dvoukomponentní hmota na bázi epoxid.pryskyřice pro dodat.vlepování výztuží do betonu s trhlinami i bez trhlin</t>
  </si>
  <si>
    <t>1911368577</t>
  </si>
  <si>
    <t>2*8</t>
  </si>
  <si>
    <t>112</t>
  </si>
  <si>
    <t>R-953-960.4</t>
  </si>
  <si>
    <t>Kotvy chemickým tmelem stejných nebo lepších technických parametrů než tmel HILTI HIT-RE 500-V3 hl 200 mm D=10 mm, do betonu, ŽB nebo kamene s vyvrtáním otvoru pr.14mm,dl.200 mm,dvoukomponentní hmota na bázi epoxid.pryskyřice pro dodat.vlepování výztuží do betonu s trhlinami i bez trhlin</t>
  </si>
  <si>
    <t>-989634932</t>
  </si>
  <si>
    <t xml:space="preserve">ŽB deska mezi hlavními příčníky IPE 300 </t>
  </si>
  <si>
    <t>54,0</t>
  </si>
  <si>
    <t>113</t>
  </si>
  <si>
    <t>R-953-960.5</t>
  </si>
  <si>
    <t>Kotevní šrouby například HILTI HIT-V M16x 200 mm do betonu, ŽB nebo kamene s vyvrtáním otvoru pr.18mm,dl.150 mm,lepící hmota HILTI HIT-RE 500 V3</t>
  </si>
  <si>
    <t>-155535665</t>
  </si>
  <si>
    <t xml:space="preserve">nová ocel.konstr.stropu I.nadzemního podlaží </t>
  </si>
  <si>
    <t>Různé dokončovací konstrukce a práce inženýrských staveb</t>
  </si>
  <si>
    <t>114</t>
  </si>
  <si>
    <t>936311112</t>
  </si>
  <si>
    <t>Zabetonování potrubí ve vynechaných otvorech z betonu se zvýšenými nároky C 25/30 pl otvoru přes 0,25 do 2,0 m2</t>
  </si>
  <si>
    <t>-1605101008</t>
  </si>
  <si>
    <t>otvor 1200 x 1200 mm ve stěnách AK v suterénu</t>
  </si>
  <si>
    <t>potrubí DN 600</t>
  </si>
  <si>
    <t>(1,2*1,2*0,7)-(0,32*0,32*3,14*0,7)</t>
  </si>
  <si>
    <t>115</t>
  </si>
  <si>
    <t>R-931-991</t>
  </si>
  <si>
    <t>Zaplnění otvoru kolem ventilátoru montážní pěnou před omítnutím</t>
  </si>
  <si>
    <t>-277990252</t>
  </si>
  <si>
    <t>116</t>
  </si>
  <si>
    <t>R-931-990.1</t>
  </si>
  <si>
    <t>Těsnění dilatační spáry konstrukce spárovým profilem průřezu 50 mm a trvale pružným tmelem</t>
  </si>
  <si>
    <t>-1148832036</t>
  </si>
  <si>
    <t>117</t>
  </si>
  <si>
    <t>R-931-991.2</t>
  </si>
  <si>
    <t>Těsnění dilatační spáry konstrukce kruhovým profilem z polyetylénové pěny průřezu 25 mm a trvale pružným tmelem například SIKAFLEX-PRO 3WF,hl.15 mm</t>
  </si>
  <si>
    <t>593157601</t>
  </si>
  <si>
    <t>základem generátoru</t>
  </si>
  <si>
    <t>3,7</t>
  </si>
  <si>
    <t>Lešení a stavební výtahy</t>
  </si>
  <si>
    <t>118</t>
  </si>
  <si>
    <t>941211111</t>
  </si>
  <si>
    <t>Montáž lešení řadového rámového lehkého zatížení do 200 kg/m2 š od 0,6 do 0,9 m v do 10 m</t>
  </si>
  <si>
    <t>1059502967</t>
  </si>
  <si>
    <t>pro fasádu</t>
  </si>
  <si>
    <t>(7,8+8,3+7,8)*2,8</t>
  </si>
  <si>
    <t>119</t>
  </si>
  <si>
    <t>941211211</t>
  </si>
  <si>
    <t>Příplatek k lešení řadovému rámovému lehkému do 200 kg/m2 š od 0,6 do 0,9 m v do 10 m za každý den použití</t>
  </si>
  <si>
    <t>-1749330352</t>
  </si>
  <si>
    <t>66,92*21</t>
  </si>
  <si>
    <t>120</t>
  </si>
  <si>
    <t>941211811</t>
  </si>
  <si>
    <t>Demontáž lešení řadového rámového lehkého zatížení do 200 kg/m2 š od 0,6 do 0,9 m v do 10 m</t>
  </si>
  <si>
    <t>945704272</t>
  </si>
  <si>
    <t>66,92</t>
  </si>
  <si>
    <t>121</t>
  </si>
  <si>
    <t>941221111</t>
  </si>
  <si>
    <t>Montáž lešení řadového rámového těžkého zatížení do 300 kg/m2 š od 0,9 do 1,2 m v do 10 m</t>
  </si>
  <si>
    <t>219909239</t>
  </si>
  <si>
    <t>pro nosník zvedacího zařízení</t>
  </si>
  <si>
    <t>34,0*2,0</t>
  </si>
  <si>
    <t>122</t>
  </si>
  <si>
    <t>941221211</t>
  </si>
  <si>
    <t>Příplatek k lešení řadovému rámovému těžkému do 300 kg/m2 š od 0,9 1,2 m v do 10 m za každý den použití</t>
  </si>
  <si>
    <t>550601162</t>
  </si>
  <si>
    <t>68,0*5</t>
  </si>
  <si>
    <t>123</t>
  </si>
  <si>
    <t>941221811</t>
  </si>
  <si>
    <t>Demontáž lešení řadového rámového těžkého zatížení do 300 kg/m2 š od 0,9 do 1,2 m v do 10 m</t>
  </si>
  <si>
    <t>1462281428</t>
  </si>
  <si>
    <t>68,0</t>
  </si>
  <si>
    <t>124</t>
  </si>
  <si>
    <t>949101111</t>
  </si>
  <si>
    <t>Lešení pomocné pro objekty pozemních staveb s lešeňovou podlahou v do 1,9 m zatížení do 150 kg/m2</t>
  </si>
  <si>
    <t>1154650083</t>
  </si>
  <si>
    <t>suterén</t>
  </si>
  <si>
    <t>(3,3*5,7)+(6,0*4,0)</t>
  </si>
  <si>
    <t>přízemí</t>
  </si>
  <si>
    <t>(3,3*5,7)+(6,0*5,5)</t>
  </si>
  <si>
    <t>Různé dokončovací konstrukce a práce pozemních staveb</t>
  </si>
  <si>
    <t>125</t>
  </si>
  <si>
    <t>953312115</t>
  </si>
  <si>
    <t>Vložky do svislých dilatačních spár z fasádních polystyrénových desek tl. přes 30 do 50 mm</t>
  </si>
  <si>
    <t>2045148738</t>
  </si>
  <si>
    <t>mezi stávající část a přístavbu</t>
  </si>
  <si>
    <t>6,3*5,7</t>
  </si>
  <si>
    <t>obetonování u okapu</t>
  </si>
  <si>
    <t>7*0,15</t>
  </si>
  <si>
    <t>126</t>
  </si>
  <si>
    <t>953334121</t>
  </si>
  <si>
    <t>Bobtnavý pásek do pracovních spar betonových kcí bentonitový 20 x 25 mm</t>
  </si>
  <si>
    <t>-64341869</t>
  </si>
  <si>
    <t>nadbetonování</t>
  </si>
  <si>
    <t>27,0</t>
  </si>
  <si>
    <t>127</t>
  </si>
  <si>
    <t>R-953-333.1</t>
  </si>
  <si>
    <t>Bobtnavý pásek na potrubí bentonitový 20 x 25 mm,vč.montáže</t>
  </si>
  <si>
    <t>1881720010</t>
  </si>
  <si>
    <t>0,63*3,14*1,1*2</t>
  </si>
  <si>
    <t>128</t>
  </si>
  <si>
    <t>R-953-334.1</t>
  </si>
  <si>
    <t>Bobtnavý pásek do pracovních spar betonových konstrukcí bentonitový, rozměru 20 x 25 mm s upevňovací mřížkou,vč.montáže</t>
  </si>
  <si>
    <t>-320095045</t>
  </si>
  <si>
    <t>(1,2+1,2)*2*2*1,1</t>
  </si>
  <si>
    <t>129</t>
  </si>
  <si>
    <t>R-953-901.1</t>
  </si>
  <si>
    <t>Zakrytí strojnětechnologických zařízení po dobu stavebních prací-plachta vyztužená tkaninou,vč.odstranění</t>
  </si>
  <si>
    <t>-1681476516</t>
  </si>
  <si>
    <t>150,0</t>
  </si>
  <si>
    <t>130</t>
  </si>
  <si>
    <t>R-953-901.2</t>
  </si>
  <si>
    <t>Zakrytí strojnětechnologických zařízení po dobu stavebních  prací-dřevěné trámky a prkna na dočasné konstrukce,vč.odstranění</t>
  </si>
  <si>
    <t>2090303826</t>
  </si>
  <si>
    <t>131</t>
  </si>
  <si>
    <t>R-953-901.3</t>
  </si>
  <si>
    <t>Pomocné práce zednické</t>
  </si>
  <si>
    <t>hod</t>
  </si>
  <si>
    <t>1728897283</t>
  </si>
  <si>
    <t>200,0</t>
  </si>
  <si>
    <t>132</t>
  </si>
  <si>
    <t>R-953-901.4</t>
  </si>
  <si>
    <t>Pomocné práce montážní</t>
  </si>
  <si>
    <t>-708649773</t>
  </si>
  <si>
    <t>133</t>
  </si>
  <si>
    <t>R-953-901.6</t>
  </si>
  <si>
    <t>Pomocné práce betonářské</t>
  </si>
  <si>
    <t>-1821830487</t>
  </si>
  <si>
    <t>100,0</t>
  </si>
  <si>
    <t>134</t>
  </si>
  <si>
    <t>R-953-902.1</t>
  </si>
  <si>
    <t>Provizorní konstr.pro podepření a statické zajištění stav.konstr.po dobu oprav-dřevěné trámky a prkna,vč.odstranění</t>
  </si>
  <si>
    <t>-2068398379</t>
  </si>
  <si>
    <t>135</t>
  </si>
  <si>
    <t>R-985-320.1</t>
  </si>
  <si>
    <t>Krystalizační nátěr betonu například XYPEX CONCENTRATE</t>
  </si>
  <si>
    <t>-71294690</t>
  </si>
  <si>
    <t>AŠ nová-suterén,stěny,podlaha</t>
  </si>
  <si>
    <t>(6,0+4,0)*2*3,65</t>
  </si>
  <si>
    <t>pracovní spára nadbetonávky</t>
  </si>
  <si>
    <t>(6,8+6,3)*2*0,4</t>
  </si>
  <si>
    <t>Bourání konstrukcí</t>
  </si>
  <si>
    <t>136</t>
  </si>
  <si>
    <t>962032231</t>
  </si>
  <si>
    <t>Bourání zdiva z cihel pálených nebo vápenopískových na MV nebo MVC přes 1 m3</t>
  </si>
  <si>
    <t>557305569</t>
  </si>
  <si>
    <t>stěna šachty</t>
  </si>
  <si>
    <t>4,6*3,3*0,3</t>
  </si>
  <si>
    <t>pilířky</t>
  </si>
  <si>
    <t>0,3*0,15*3,85*6</t>
  </si>
  <si>
    <t>137</t>
  </si>
  <si>
    <t>962052210</t>
  </si>
  <si>
    <t>Bourání zdiva nadzákladového ze ŽB do 1 m3</t>
  </si>
  <si>
    <t>241501012</t>
  </si>
  <si>
    <t>prostup</t>
  </si>
  <si>
    <t>1,2*1,2*0,35*2</t>
  </si>
  <si>
    <t>138</t>
  </si>
  <si>
    <t>963051213</t>
  </si>
  <si>
    <t>Bourání ŽB stropů žebrových s viditelnými trámy</t>
  </si>
  <si>
    <t>-902635345</t>
  </si>
  <si>
    <t>šachta vč.komínků</t>
  </si>
  <si>
    <t>139</t>
  </si>
  <si>
    <t>964052111</t>
  </si>
  <si>
    <t>Bourání ŽB trámů, průvlaků nebo pásů průřezu do 0,16 m2</t>
  </si>
  <si>
    <t>61722152</t>
  </si>
  <si>
    <t>římsa šachty</t>
  </si>
  <si>
    <t>0,5*0,25*4,6</t>
  </si>
  <si>
    <t>140</t>
  </si>
  <si>
    <t>965045113</t>
  </si>
  <si>
    <t>Bourání potěrů cementových nebo pískocementových tl do 50 mm pl přes 4 m2</t>
  </si>
  <si>
    <t>-1180635029</t>
  </si>
  <si>
    <t>vstup do stávající AŠ</t>
  </si>
  <si>
    <t>141</t>
  </si>
  <si>
    <t>965081213</t>
  </si>
  <si>
    <t>Bourání podlah z dlaždic keramických nebo xylolitových tl do 10 mm plochy přes 1 m2</t>
  </si>
  <si>
    <t>508553625</t>
  </si>
  <si>
    <t>142</t>
  </si>
  <si>
    <t>971033341</t>
  </si>
  <si>
    <t>Vybourání otvorů ve zdivu cihelném pl do 0,09 m2 na MVC nebo MV tl do 300 mm</t>
  </si>
  <si>
    <t>-219492245</t>
  </si>
  <si>
    <t>pro nosníky a překlady</t>
  </si>
  <si>
    <t>143</t>
  </si>
  <si>
    <t>971033351</t>
  </si>
  <si>
    <t>Vybourání otvorů ve zdivu cihelném pl do 0,09 m2 na MVC nebo MV tl do 450 mm</t>
  </si>
  <si>
    <t>387680984</t>
  </si>
  <si>
    <t>144</t>
  </si>
  <si>
    <t>971033441</t>
  </si>
  <si>
    <t>Vybourání otvorů ve zdivu cihelném pl do 0,25 m2 na MVC nebo MV tl do 300 mm</t>
  </si>
  <si>
    <t>56049665</t>
  </si>
  <si>
    <t>145</t>
  </si>
  <si>
    <t>975043111</t>
  </si>
  <si>
    <t>Jednořadové podchycení stropů pro osazení nosníků v do 3,5 m pro zatížení do 750 kg/m</t>
  </si>
  <si>
    <t>1805812080</t>
  </si>
  <si>
    <t>vybouraný otvor</t>
  </si>
  <si>
    <t>4,6</t>
  </si>
  <si>
    <t>146</t>
  </si>
  <si>
    <t>978059641</t>
  </si>
  <si>
    <t>Odsekání a odebrání obkladů stěn z vnějších obkládaček plochy přes 1 m2</t>
  </si>
  <si>
    <t>-1801924681</t>
  </si>
  <si>
    <t>sokl fasády</t>
  </si>
  <si>
    <t>8,0*0,3</t>
  </si>
  <si>
    <t>147</t>
  </si>
  <si>
    <t>985131111</t>
  </si>
  <si>
    <t>Očištění ploch stěn, rubu kleneb a podlah tlakovou vodou</t>
  </si>
  <si>
    <t>172861617</t>
  </si>
  <si>
    <t>nová AŠ v suterénu</t>
  </si>
  <si>
    <t>6,0*4,0*2</t>
  </si>
  <si>
    <t>148</t>
  </si>
  <si>
    <t>977151132</t>
  </si>
  <si>
    <t>Jádrové vrty diamantovými korunkami do stavebních materiálů D přes 400 do 450 mm</t>
  </si>
  <si>
    <t>-1342089361</t>
  </si>
  <si>
    <t>pro ventilátor</t>
  </si>
  <si>
    <t>0,45</t>
  </si>
  <si>
    <t>997</t>
  </si>
  <si>
    <t>Přesun sutě</t>
  </si>
  <si>
    <t>149</t>
  </si>
  <si>
    <t>997013501</t>
  </si>
  <si>
    <t>Odvoz suti a vybouraných hmot na skládku nebo meziskládku do 1 km se složením</t>
  </si>
  <si>
    <t>770827338</t>
  </si>
  <si>
    <t>beton</t>
  </si>
  <si>
    <t>0,54+0,286</t>
  </si>
  <si>
    <t>ŽB</t>
  </si>
  <si>
    <t>2,419+58,32+1,38</t>
  </si>
  <si>
    <t>keramika</t>
  </si>
  <si>
    <t>10,069+0,21+0,54+0,074+0,276+0,214</t>
  </si>
  <si>
    <t>asf.krytina</t>
  </si>
  <si>
    <t>0,454</t>
  </si>
  <si>
    <t>izolace tepelná</t>
  </si>
  <si>
    <t>0,032</t>
  </si>
  <si>
    <t>kov</t>
  </si>
  <si>
    <t>0,09+0,26+0,32</t>
  </si>
  <si>
    <t>150</t>
  </si>
  <si>
    <t>997013509</t>
  </si>
  <si>
    <t>Příplatek k odvozu suti a vybouraných hmot na skládku ZKD 1 km přes 1 km</t>
  </si>
  <si>
    <t>-794750870</t>
  </si>
  <si>
    <t>75,484*19</t>
  </si>
  <si>
    <t>151</t>
  </si>
  <si>
    <t>997013601</t>
  </si>
  <si>
    <t>Poplatek za uložení na skládce (skládkovné) stavebního odpadu betonového kód odpadu 17 01 01</t>
  </si>
  <si>
    <t>1721569936</t>
  </si>
  <si>
    <t>152</t>
  </si>
  <si>
    <t>997013602</t>
  </si>
  <si>
    <t>Poplatek za uložení na skládce (skládkovné) stavebního odpadu železobetonového kód odpadu 17 01 01</t>
  </si>
  <si>
    <t>1922022147</t>
  </si>
  <si>
    <t>153</t>
  </si>
  <si>
    <t>997013603</t>
  </si>
  <si>
    <t>Poplatek za uložení na skládce (skládkovné) stavebního odpadu cihelného kód odpadu 17 01 02</t>
  </si>
  <si>
    <t>1151636042</t>
  </si>
  <si>
    <t>154</t>
  </si>
  <si>
    <t>997013814</t>
  </si>
  <si>
    <t>Poplatek za uložení na skládce (skládkovné) stavebního odpadu izolací kód odpadu 17 06 04</t>
  </si>
  <si>
    <t>966879155</t>
  </si>
  <si>
    <t>155</t>
  </si>
  <si>
    <t>997013645</t>
  </si>
  <si>
    <t>Poplatek za uložení na skládce (skládkovné) odpadu asfaltového bez dehtu kód odpadu 17 03 02</t>
  </si>
  <si>
    <t>-865655277</t>
  </si>
  <si>
    <t>156</t>
  </si>
  <si>
    <t>R-997-011.1</t>
  </si>
  <si>
    <t>Poplatek za uložení stavebního kovového odpadu na skládce (skládkovné)</t>
  </si>
  <si>
    <t>-642664622</t>
  </si>
  <si>
    <t>roztřídění a očištění kovového odpadu</t>
  </si>
  <si>
    <t>998</t>
  </si>
  <si>
    <t>Přesun hmot</t>
  </si>
  <si>
    <t>157</t>
  </si>
  <si>
    <t>998142251</t>
  </si>
  <si>
    <t>Přesun hmot pro nádrže, jímky, zásobníky a jámy betonové monolitické v do 25 m</t>
  </si>
  <si>
    <t>1826172626</t>
  </si>
  <si>
    <t>PSV</t>
  </si>
  <si>
    <t>Práce a dodávky PSV</t>
  </si>
  <si>
    <t>711</t>
  </si>
  <si>
    <t>Izolace proti vodě, vlhkosti a plynům</t>
  </si>
  <si>
    <t>158</t>
  </si>
  <si>
    <t>711112001</t>
  </si>
  <si>
    <t>Provedení izolace proti zemní vlhkosti svislé za studena nátěrem penetračním</t>
  </si>
  <si>
    <t>-138493275</t>
  </si>
  <si>
    <t>nadbetonování AŠ</t>
  </si>
  <si>
    <t>(6,8+6,3+6,8)*1,5</t>
  </si>
  <si>
    <t>159</t>
  </si>
  <si>
    <t>11163150</t>
  </si>
  <si>
    <t>lak penetrační asfaltový</t>
  </si>
  <si>
    <t>315788061</t>
  </si>
  <si>
    <t>29,85</t>
  </si>
  <si>
    <t>29,85*0,00035 "Přepočtené koeficientem množství</t>
  </si>
  <si>
    <t>160</t>
  </si>
  <si>
    <t>711122131</t>
  </si>
  <si>
    <t>Provedení izolace proti zemní vlhkosti svislé za horka nátěrem asfaltovým</t>
  </si>
  <si>
    <t>257177814</t>
  </si>
  <si>
    <t>(6,8+6,3+6,8)*1,5*2</t>
  </si>
  <si>
    <t>161</t>
  </si>
  <si>
    <t>11163346</t>
  </si>
  <si>
    <t>suspenze hydroizolační asfaltová</t>
  </si>
  <si>
    <t>1760156800</t>
  </si>
  <si>
    <t>59,7</t>
  </si>
  <si>
    <t>59,7*0,0017 "Přepočtené koeficientem množství</t>
  </si>
  <si>
    <t>162</t>
  </si>
  <si>
    <t>R-711-191.1</t>
  </si>
  <si>
    <t>Provedení izolace proti zemní vlhkosti hydroizolační vodorovné na betonu-základní nátěr například PCI PECIMOR F (0,3l/m2)</t>
  </si>
  <si>
    <t>-1985389458</t>
  </si>
  <si>
    <t>42,0</t>
  </si>
  <si>
    <t>163</t>
  </si>
  <si>
    <t>R-711-191.2</t>
  </si>
  <si>
    <t>Provedení izolace proti zemní vlhkosti hydroizolační vodorovné na betonu-silnostěnný bitumenový nátěr například PCI PECIMOR 2K (5l/m2)</t>
  </si>
  <si>
    <t>179155774</t>
  </si>
  <si>
    <t>164</t>
  </si>
  <si>
    <t>998711101</t>
  </si>
  <si>
    <t>Přesun hmot tonážní pro izolace proti vodě, vlhkosti a plynům v objektech v do 6 m</t>
  </si>
  <si>
    <t>2050024364</t>
  </si>
  <si>
    <t>712</t>
  </si>
  <si>
    <t>Povlakové krytiny</t>
  </si>
  <si>
    <t>165</t>
  </si>
  <si>
    <t>712340833</t>
  </si>
  <si>
    <t>Odstranění povlakové krytiny střech do 10° z pásů NAIP přitavených v plné ploše třívrstvé</t>
  </si>
  <si>
    <t>439088927</t>
  </si>
  <si>
    <t>ze stropu šachty</t>
  </si>
  <si>
    <t>6,75*4,8</t>
  </si>
  <si>
    <t>166</t>
  </si>
  <si>
    <t>712311101</t>
  </si>
  <si>
    <t>Provedení povlakové krytiny střech do 10° za studena lakem penetračním nebo asfaltovým</t>
  </si>
  <si>
    <t>657480789</t>
  </si>
  <si>
    <t>střecha nadstavby</t>
  </si>
  <si>
    <t>50,0</t>
  </si>
  <si>
    <t>167</t>
  </si>
  <si>
    <t>11163153</t>
  </si>
  <si>
    <t>emulze asfaltová penetrační</t>
  </si>
  <si>
    <t>litr</t>
  </si>
  <si>
    <t>-880278885</t>
  </si>
  <si>
    <t>168</t>
  </si>
  <si>
    <t>712341559</t>
  </si>
  <si>
    <t>Provedení povlakové krytiny střech do 10° pásy NAIP přitavením v plné ploše</t>
  </si>
  <si>
    <t>869172958</t>
  </si>
  <si>
    <t>50,0*2</t>
  </si>
  <si>
    <t>169</t>
  </si>
  <si>
    <t>62866281</t>
  </si>
  <si>
    <t>pás asfaltový samolepicí modifikovaný SBS s vložkou ze skleněné tkaniny se spalitelnou fólií nebo jemnozrnným minerálním posypem nebo textilií na horním povrchu tl 3,0mm</t>
  </si>
  <si>
    <t>2011307848</t>
  </si>
  <si>
    <t>50*1,15 "Přepočtené koeficientem množství</t>
  </si>
  <si>
    <t>170</t>
  </si>
  <si>
    <t>62855007</t>
  </si>
  <si>
    <t>pás asfaltový natavitelný modifikovaný SBS s vložkou z polyesterové vyztužené rohože a hrubozrnným břidličným posypem na horním povrchu tl 4,5mm</t>
  </si>
  <si>
    <t>1264345187</t>
  </si>
  <si>
    <t>171</t>
  </si>
  <si>
    <t>712341659</t>
  </si>
  <si>
    <t>Provedení povlakové krytiny střech do 10° pásy NAIP přitavením bodově</t>
  </si>
  <si>
    <t>800948508</t>
  </si>
  <si>
    <t>172</t>
  </si>
  <si>
    <t>62856011</t>
  </si>
  <si>
    <t>pás asfaltový natavitelný modifikovaný SBS s vložkou z hliníkové fólie s textilií a spalitelnou PE fólií nebo jemnozrnným minerálním posypem na horním povrchu tl 4,0mm</t>
  </si>
  <si>
    <t>138796012</t>
  </si>
  <si>
    <t>parozábrana</t>
  </si>
  <si>
    <t>50,0*1,15</t>
  </si>
  <si>
    <t>173</t>
  </si>
  <si>
    <t>998712101</t>
  </si>
  <si>
    <t>Přesun hmot tonážní pro krytiny povlakové v objektech v do 6 m</t>
  </si>
  <si>
    <t>1684044016</t>
  </si>
  <si>
    <t>713</t>
  </si>
  <si>
    <t>Izolace tepelné</t>
  </si>
  <si>
    <t>174</t>
  </si>
  <si>
    <t>713110821</t>
  </si>
  <si>
    <t>Odstranění tepelné izolace stropů volně kladené z polystyrenu suchého tl do 100 mm</t>
  </si>
  <si>
    <t>1464856132</t>
  </si>
  <si>
    <t>175</t>
  </si>
  <si>
    <t>R-713-141.1</t>
  </si>
  <si>
    <t xml:space="preserve">Montáž izolace tepelné střech plochých tl do 130 mm kotvená mechanicky,počet kotev v ploše 3 ks/m2,po obvodu 4 ks/m2,v rozích 6 ks/m2 (celkem 188 ks),kotva teleskop. T 185+šroub GBTS 6X 90 mm  </t>
  </si>
  <si>
    <t>852207569</t>
  </si>
  <si>
    <t>střecha nadstavby-s převázáním spár do kříže</t>
  </si>
  <si>
    <t>176</t>
  </si>
  <si>
    <t>28372308</t>
  </si>
  <si>
    <t>deska EPS 100 pro konstrukce s běžným zatížením λ=0,037 tl 80mm</t>
  </si>
  <si>
    <t>1873529850</t>
  </si>
  <si>
    <t>100*1,02 "Přepočtené koeficientem množství</t>
  </si>
  <si>
    <t>177</t>
  </si>
  <si>
    <t>713141211</t>
  </si>
  <si>
    <t>Montáž izolace tepelné střech plochých volně položené atikový klín</t>
  </si>
  <si>
    <t>-434216945</t>
  </si>
  <si>
    <t>(6,8+6,3+6,8)</t>
  </si>
  <si>
    <t>178</t>
  </si>
  <si>
    <t>63152005</t>
  </si>
  <si>
    <t>klín atikový přechodný minerální plochých střech tl 50x50mm</t>
  </si>
  <si>
    <t>932523504</t>
  </si>
  <si>
    <t>19,9</t>
  </si>
  <si>
    <t>179</t>
  </si>
  <si>
    <t>998713101</t>
  </si>
  <si>
    <t>Přesun hmot tonážní pro izolace tepelné v objektech v do 6 m</t>
  </si>
  <si>
    <t>-1333310012</t>
  </si>
  <si>
    <t>751</t>
  </si>
  <si>
    <t>Vzduchotechnika</t>
  </si>
  <si>
    <t>180</t>
  </si>
  <si>
    <t>751122094</t>
  </si>
  <si>
    <t>Montáž ventilátoru radiálního nízkotlakého potrubního základního do kruhového potrubí D přes 300 do 400 mm</t>
  </si>
  <si>
    <t>864961341</t>
  </si>
  <si>
    <t>181</t>
  </si>
  <si>
    <t>429R-140.1</t>
  </si>
  <si>
    <t>ventilátor axiální stěnový V 2390 m3/h, D 355mm, 120W, IP 55, 230 V-Komplet s příslušenstvím a protidešťovou žaluzií 450/450 mm</t>
  </si>
  <si>
    <t>1513587227</t>
  </si>
  <si>
    <t>764</t>
  </si>
  <si>
    <t>Konstrukce klempířské</t>
  </si>
  <si>
    <t>182</t>
  </si>
  <si>
    <t>764212663</t>
  </si>
  <si>
    <t>Oplechování rovné okapové hrany z Pz s povrchovou úpravou rš 250 mm</t>
  </si>
  <si>
    <t>-1714002987</t>
  </si>
  <si>
    <t>K/4</t>
  </si>
  <si>
    <t>14,0</t>
  </si>
  <si>
    <t>183</t>
  </si>
  <si>
    <t>764214604</t>
  </si>
  <si>
    <t>Oplechování horních ploch a atik bez rohů z Pz s povrch úpravou mechanicky kotvené rš 330 mm</t>
  </si>
  <si>
    <t>821076270</t>
  </si>
  <si>
    <t>K/1</t>
  </si>
  <si>
    <t>13,0</t>
  </si>
  <si>
    <t>184</t>
  </si>
  <si>
    <t>764214606</t>
  </si>
  <si>
    <t>Oplechování horních ploch a atik bez rohů z Pz s povrch úpravou mechanicky kotvené rš 500 mm</t>
  </si>
  <si>
    <t>1460958185</t>
  </si>
  <si>
    <t>K/6</t>
  </si>
  <si>
    <t>6,5</t>
  </si>
  <si>
    <t>185</t>
  </si>
  <si>
    <t>764218604</t>
  </si>
  <si>
    <t>Oplechování rovné římsy mechanicky kotvené z Pz s upraveným povrchem rš 330 mm</t>
  </si>
  <si>
    <t>-650371337</t>
  </si>
  <si>
    <t>K/5</t>
  </si>
  <si>
    <t>7,0</t>
  </si>
  <si>
    <t>186</t>
  </si>
  <si>
    <t>764511602</t>
  </si>
  <si>
    <t>Žlab podokapní půlkruhový z Pz s povrchovou úpravou rš 330 mm</t>
  </si>
  <si>
    <t>509797886</t>
  </si>
  <si>
    <t>K/2</t>
  </si>
  <si>
    <t>187</t>
  </si>
  <si>
    <t>764511642</t>
  </si>
  <si>
    <t>Kotlík oválný (trychtýřový) pro podokapní žlaby z Pz s povrchovou úpravou 330/100 mm</t>
  </si>
  <si>
    <t>-179897207</t>
  </si>
  <si>
    <t>188</t>
  </si>
  <si>
    <t>764518622</t>
  </si>
  <si>
    <t>Svody kruhové včetně objímek, kolen, odskoků z Pz s povrchovou úpravou průměru 100 mm</t>
  </si>
  <si>
    <t>142862182</t>
  </si>
  <si>
    <t>K/3</t>
  </si>
  <si>
    <t>4,5</t>
  </si>
  <si>
    <t>189</t>
  </si>
  <si>
    <t>998764101</t>
  </si>
  <si>
    <t>Přesun hmot tonážní pro konstrukce klempířské v objektech v do 6 m</t>
  </si>
  <si>
    <t>-1532737848</t>
  </si>
  <si>
    <t>767</t>
  </si>
  <si>
    <t>Konstrukce zámečnické</t>
  </si>
  <si>
    <t>190</t>
  </si>
  <si>
    <t>767651230</t>
  </si>
  <si>
    <t>Montáž vrat garážových otvíravých do ocelové zárubně pl přes 9 do 13 m2</t>
  </si>
  <si>
    <t>1727873118</t>
  </si>
  <si>
    <t>191</t>
  </si>
  <si>
    <t>553R-447.1</t>
  </si>
  <si>
    <t>V/1-vrata ocelová otočná s rámem 300 x 330 cm,profilovaná,zateplená izolací tl.100 mm s opláštěním plechem,venkovní provedení,vč.zárubně,kování a zámku například FAB (vložka SmVaK Ostrava)</t>
  </si>
  <si>
    <t>-1169734596</t>
  </si>
  <si>
    <t>192</t>
  </si>
  <si>
    <t>767995116</t>
  </si>
  <si>
    <t>Montáž atypických zámečnických konstrukcí hm přes 100 do 250 kg</t>
  </si>
  <si>
    <t>123501043</t>
  </si>
  <si>
    <t>překlady,nosníky kladkostrojů,sloupky-nad I.N.P.</t>
  </si>
  <si>
    <t>I a U mat.S235JR</t>
  </si>
  <si>
    <t>600,0</t>
  </si>
  <si>
    <t>I profily S 355J2</t>
  </si>
  <si>
    <t>800,0</t>
  </si>
  <si>
    <t xml:space="preserve">trubky S 235 JRH </t>
  </si>
  <si>
    <t>60,0</t>
  </si>
  <si>
    <t>kotevní desky,výztuhy a roznášecí plechy S 355J2+N</t>
  </si>
  <si>
    <t>110,0</t>
  </si>
  <si>
    <t>193</t>
  </si>
  <si>
    <t>R-553-201</t>
  </si>
  <si>
    <t>Z/- Válcované nosníky I a U S235JR (600 KG)  a nosníky I prof. S355J2 (800 kg),trubky S 235JRH (60 kg),kot.desky,výztuhy S 355J2+N (110 kg),kot.šrouby například HILTI HIT-V M16x 200 do otvorů pr.20 mm,hl.130 mm,hmota pro těžké kotvení například HILTI HIT-RE 500-V3-(8 kusů)-c</t>
  </si>
  <si>
    <t>1894681896</t>
  </si>
  <si>
    <t>194</t>
  </si>
  <si>
    <t>767995117</t>
  </si>
  <si>
    <t>Montáž atypických zámečnických konstrukcí hm přes 250 do 500 kg</t>
  </si>
  <si>
    <t>-972303256</t>
  </si>
  <si>
    <t>krytí podlahy -rám zinkovaná ocel+kompozitní rošty</t>
  </si>
  <si>
    <t>101,0+220,0+270,0</t>
  </si>
  <si>
    <t>750,0+880,0+90,0+50,0</t>
  </si>
  <si>
    <t>195</t>
  </si>
  <si>
    <t>R-553-101</t>
  </si>
  <si>
    <t>Z/2-krytí podlahy,rám U.č.140-10 bm,lemování pás 40x5 mm-17 m,pás 35x5 mm,mont.materiál,kompozitní rošt 30x30x38-18 m2</t>
  </si>
  <si>
    <t>1922738527</t>
  </si>
  <si>
    <t>196</t>
  </si>
  <si>
    <t>R-553-301</t>
  </si>
  <si>
    <t>Z/strop nad I.N.P.-Válcované nosníky IPE S355J2 (750 kg) a IPE,L a HEB S235JR (910,0),trubky čtvercové a kruhové S 235JRH (90 kg),kot.desky,výztuhy S 355J2+N (50 kg)-celkem 1770 kg</t>
  </si>
  <si>
    <t>-750221973</t>
  </si>
  <si>
    <t>197</t>
  </si>
  <si>
    <t>R-767-831.1</t>
  </si>
  <si>
    <t>Montáž atypických žebříků z ocelových trubek kotvených do zdiva</t>
  </si>
  <si>
    <t>-1324593557</t>
  </si>
  <si>
    <t>3,65+1,0+1,0</t>
  </si>
  <si>
    <t>198</t>
  </si>
  <si>
    <t>449R-831.1</t>
  </si>
  <si>
    <t>Z/1-žebřík ocelový s ochranným košem a madly z trubek 44,5x4,0 mm,trubky 25x4,0 mm,pásoviny 50 x5 mm,100x50 mm,150 x50 mm v provedení žárový Zn,mech.kotva do vrtu pr.14 mm,hl.60 mm-24 ks,chem.kotva do vrtu pr.10 mm,hl.120 mm-16 ks</t>
  </si>
  <si>
    <t>-896429529</t>
  </si>
  <si>
    <t>199</t>
  </si>
  <si>
    <t>767996702</t>
  </si>
  <si>
    <t>Demontáž atypických zámečnických konstrukcí řezáním hm jednotlivých dílů přes 50 do 100 kg</t>
  </si>
  <si>
    <t>1412092310</t>
  </si>
  <si>
    <t>žebřík do šachty</t>
  </si>
  <si>
    <t>90,0</t>
  </si>
  <si>
    <t>200</t>
  </si>
  <si>
    <t>767996703</t>
  </si>
  <si>
    <t>Demontáž atypických zámečnických konstrukcí řezáním hm jednotlivých dílů přes 100 do 250 kg</t>
  </si>
  <si>
    <t>1201154325</t>
  </si>
  <si>
    <t>vybourání poklopu 1200x900 vč,rámu</t>
  </si>
  <si>
    <t>130,0*2</t>
  </si>
  <si>
    <t>201</t>
  </si>
  <si>
    <t>767996704</t>
  </si>
  <si>
    <t>Demontáž atypických zámečnických konstrukcí řezáním hm jednotlivých dílů přes 250 do 500 kg</t>
  </si>
  <si>
    <t>-844476144</t>
  </si>
  <si>
    <t>vybourání poklopu 2100x1700 vč,rámu</t>
  </si>
  <si>
    <t>320,0</t>
  </si>
  <si>
    <t>202</t>
  </si>
  <si>
    <t>998767101</t>
  </si>
  <si>
    <t>Přesun hmot tonážní pro zámečnické konstrukce v objektech v do 6 m</t>
  </si>
  <si>
    <t>1973522381</t>
  </si>
  <si>
    <t>776</t>
  </si>
  <si>
    <t>Podlahy povlakové</t>
  </si>
  <si>
    <t>203</t>
  </si>
  <si>
    <t>776212111</t>
  </si>
  <si>
    <t>Volné položení textilních pásů s podlepením spojů páskou</t>
  </si>
  <si>
    <t>-1267587137</t>
  </si>
  <si>
    <t>1,2*3,6</t>
  </si>
  <si>
    <t>204</t>
  </si>
  <si>
    <t>697R-510.1</t>
  </si>
  <si>
    <t>koberec dielektrický</t>
  </si>
  <si>
    <t>-625731362</t>
  </si>
  <si>
    <t>4,32</t>
  </si>
  <si>
    <t>4,32*1,1 "Přepočtené koeficientem množství</t>
  </si>
  <si>
    <t>205</t>
  </si>
  <si>
    <t>998776102</t>
  </si>
  <si>
    <t>Přesun hmot tonážní pro podlahy povlakové v objektech v přes 6 do 12 m</t>
  </si>
  <si>
    <t>2097587810</t>
  </si>
  <si>
    <t>783</t>
  </si>
  <si>
    <t>Dokončovací práce - nátěry</t>
  </si>
  <si>
    <t>206</t>
  </si>
  <si>
    <t>783301311</t>
  </si>
  <si>
    <t>Odmaštění zámečnických konstrukcí vodou ředitelným odmašťovačem</t>
  </si>
  <si>
    <t>-782096991</t>
  </si>
  <si>
    <t>skladba O</t>
  </si>
  <si>
    <t>stávající konstrukce-nosníky,žebřík,poklop</t>
  </si>
  <si>
    <t>25,0+3,0+2,0</t>
  </si>
  <si>
    <t>nové nosníky a prvky nosné konstrukce</t>
  </si>
  <si>
    <t>55,0</t>
  </si>
  <si>
    <t>207</t>
  </si>
  <si>
    <t>783901551</t>
  </si>
  <si>
    <t>Omytí tlakovou vodou betonových podlah před provedením nátěru</t>
  </si>
  <si>
    <t>-786099729</t>
  </si>
  <si>
    <t xml:space="preserve">skladba P </t>
  </si>
  <si>
    <t>betonové podlahy</t>
  </si>
  <si>
    <t>19+24+7+10+12+9</t>
  </si>
  <si>
    <t>208</t>
  </si>
  <si>
    <t>R-783-334.1</t>
  </si>
  <si>
    <t>Základní nátěr zámečnických konstrukcí -dvousložkový s vysokým obsahem zinkového prachu například SIKACOR ZINC R-odstín červenohnědý,spotř.0,235 kg/m2,ředidlo K</t>
  </si>
  <si>
    <t>1108728651</t>
  </si>
  <si>
    <t>127,0</t>
  </si>
  <si>
    <t>209</t>
  </si>
  <si>
    <t>R-783-335.1</t>
  </si>
  <si>
    <t>Podkladní dvousložkový epoxidový nátěr zámečnických konstrukcí s obsahem železité slídy například SIKACOR EG 1,odstín DB 703,šedý,spotř.0,451 kg/m2-tl.80 mikrometrů,ředidlo EG</t>
  </si>
  <si>
    <t>-154819273</t>
  </si>
  <si>
    <t>210</t>
  </si>
  <si>
    <t>R-783-337.1</t>
  </si>
  <si>
    <t>Dvousložkový vrchní epoxidový nátěr zámečnických konstrukcí například SIKA POXICOLOR PLUS-odstín dle výběru,spotřeba 0,235 kg/m2-tl.80 mikrometrů,ředidlo EG</t>
  </si>
  <si>
    <t>-274898018</t>
  </si>
  <si>
    <t>211</t>
  </si>
  <si>
    <t>R-783-913.1</t>
  </si>
  <si>
    <t>Penetrační syntetický nátěr hladkých betonových podlah-nátěrová hmota 1:1 s ředidlem (0,2 kg/m2)</t>
  </si>
  <si>
    <t>487425830</t>
  </si>
  <si>
    <t>81,0</t>
  </si>
  <si>
    <t>212</t>
  </si>
  <si>
    <t>R-783-917.1</t>
  </si>
  <si>
    <t>Krycí trojnásobný syntetický nátěr betonové podlahy-nátěrová hmota na beton 100% voděodolná,odolávající olejům,roztokům solí,slabým kyselinám a zásadám.Mechanicky odolná a snadno opravitelná,spotř. 3x0,2 kg/m2</t>
  </si>
  <si>
    <t>-655596845</t>
  </si>
  <si>
    <t>784</t>
  </si>
  <si>
    <t>Dokončovací práce - malby a tapety</t>
  </si>
  <si>
    <t>213</t>
  </si>
  <si>
    <t>784181121</t>
  </si>
  <si>
    <t>Hloubková jednonásobná bezbarvá penetrace podkladu v místnostech v do 3,80 m</t>
  </si>
  <si>
    <t>-1534995796</t>
  </si>
  <si>
    <t>suterén stávající AK</t>
  </si>
  <si>
    <t>2,0*3,3</t>
  </si>
  <si>
    <t>(5,7+3,3)*2*3,5</t>
  </si>
  <si>
    <t>214</t>
  </si>
  <si>
    <t>784181125</t>
  </si>
  <si>
    <t>Hloubková jednonásobná bezbarvá penetrace podkladu v místnostech v přes 5,00 m</t>
  </si>
  <si>
    <t>-749569008</t>
  </si>
  <si>
    <t>přízemí stávající AK</t>
  </si>
  <si>
    <t>5,7*3,3</t>
  </si>
  <si>
    <t>(5,7+3,3)*2*4,0</t>
  </si>
  <si>
    <t>215</t>
  </si>
  <si>
    <t>784331001</t>
  </si>
  <si>
    <t>Dvojnásobné bílé protiplísňové malby v místnostech v do 3,80 m</t>
  </si>
  <si>
    <t>2011864345</t>
  </si>
  <si>
    <t>216</t>
  </si>
  <si>
    <t>784331005</t>
  </si>
  <si>
    <t>Dvojnásobné bílé protiplísňové malby v místnostech v přes 5,00 m</t>
  </si>
  <si>
    <t>343270993</t>
  </si>
  <si>
    <t>789</t>
  </si>
  <si>
    <t>Povrchové úpravy ocelových konstrukcí a technologických zařízení</t>
  </si>
  <si>
    <t>217</t>
  </si>
  <si>
    <t>R-789-222.1</t>
  </si>
  <si>
    <t>Provedení otryskání ocelových konstrukcí na stupeň přípravy Sa 2 1/2 ostrohranným abrazivem (pr.hl.drsnosti Rz min. 50 mikrometrů),vč.materiálu</t>
  </si>
  <si>
    <t>-1765377374</t>
  </si>
  <si>
    <t>D.1.2 - Rekonstrukce přítokového objektu - strojní část</t>
  </si>
  <si>
    <t>M - Práce a dodávky M</t>
  </si>
  <si>
    <t xml:space="preserve">    35-M - Montáž čerpadel, kompr.a vodoh.zař.</t>
  </si>
  <si>
    <t>Práce a dodávky M</t>
  </si>
  <si>
    <t>35-M</t>
  </si>
  <si>
    <t>Montáž čerpadel, kompr.a vodoh.zař.</t>
  </si>
  <si>
    <t>R-350-101</t>
  </si>
  <si>
    <t>Rekonstrukce přítokového objektu-dle přílohy</t>
  </si>
  <si>
    <t>soubor</t>
  </si>
  <si>
    <t>D.1.3 - Rekonstrukce přítokového objektu - elektrotechnická část</t>
  </si>
  <si>
    <t xml:space="preserve">    21-M - Elektromontáže</t>
  </si>
  <si>
    <t>21-M</t>
  </si>
  <si>
    <t>Elektromontáže</t>
  </si>
  <si>
    <t>R-210-202</t>
  </si>
  <si>
    <t>D.1.3.2- Motorická instalace a MAR</t>
  </si>
  <si>
    <t>R-210-203</t>
  </si>
  <si>
    <t>D.1.3.3- Telemetrie</t>
  </si>
  <si>
    <t>D.2.1 - MVE VDJ Bruzovice - strojní část</t>
  </si>
  <si>
    <t>R-350-201</t>
  </si>
  <si>
    <t>MVE VDJ Bruzovice-dle přílohy</t>
  </si>
  <si>
    <t>D.2.2 - MVE VDJ Bruzovice - elektrotechnická část</t>
  </si>
  <si>
    <t>R-210-401</t>
  </si>
  <si>
    <t>MVE VDJ Bruzovice, Elektrotechnická část-dle přílohy</t>
  </si>
  <si>
    <t>D.2.3 - Přípojka VN</t>
  </si>
  <si>
    <t>R-210-402</t>
  </si>
  <si>
    <t>MVE VDJ Bruzovice, Přípojka VN - dle přílohy</t>
  </si>
  <si>
    <t>292846143</t>
  </si>
  <si>
    <t>D.2.4 - Trafostanice</t>
  </si>
  <si>
    <t>R-210-403</t>
  </si>
  <si>
    <t>MVE VDJ Bruzovice, Trafostanice - dle přílohy</t>
  </si>
  <si>
    <t>950315197</t>
  </si>
  <si>
    <t>VON 1 - Vedlejší rozpočtové náklady</t>
  </si>
  <si>
    <t>VRN - Vedlejší rozpočtové náklady</t>
  </si>
  <si>
    <t xml:space="preserve">    VRN3 - Zařízení staveniště</t>
  </si>
  <si>
    <t>VRN</t>
  </si>
  <si>
    <t>VRN3</t>
  </si>
  <si>
    <t>Zařízení staveniště</t>
  </si>
  <si>
    <t>13001</t>
  </si>
  <si>
    <t>Zřízení,provoz a odstranění zařízení staveniště</t>
  </si>
  <si>
    <t>sada</t>
  </si>
  <si>
    <t>1024</t>
  </si>
  <si>
    <t>1314825129</t>
  </si>
  <si>
    <t>13002</t>
  </si>
  <si>
    <t>Zřízení skládky materiálu a uvedení ploch do původ.stavu</t>
  </si>
  <si>
    <t>625953056</t>
  </si>
  <si>
    <t>13005</t>
  </si>
  <si>
    <t>Poplatky za vodu a energie, atd.pro zařízení staveniště a stavbu</t>
  </si>
  <si>
    <t>1607322423</t>
  </si>
  <si>
    <t>13007</t>
  </si>
  <si>
    <t>Koordinátor BOZP na staveništi,vč.vypracování plánu</t>
  </si>
  <si>
    <t>-813491194</t>
  </si>
  <si>
    <t>13009</t>
  </si>
  <si>
    <t>Uvedení dotčených ploch kolem stavby do původního stavu</t>
  </si>
  <si>
    <t>-1942093159</t>
  </si>
  <si>
    <t>VON 2 - Ostatní rozpočtové náklady</t>
  </si>
  <si>
    <t>OST - Ostatní</t>
  </si>
  <si>
    <t xml:space="preserve">    O01 - Ostatní náklady</t>
  </si>
  <si>
    <t>OST</t>
  </si>
  <si>
    <t>Ostatní</t>
  </si>
  <si>
    <t>O01</t>
  </si>
  <si>
    <t>Ostatní náklady</t>
  </si>
  <si>
    <t>13012</t>
  </si>
  <si>
    <t>Zkouška komplexní a uvedení do provozu,vč.předání všech dokladů (certifikace všech výrobků,doklady o uložení odpadů,protokoly svarů,revize atd.)</t>
  </si>
  <si>
    <t>-1230215185</t>
  </si>
  <si>
    <t>13014</t>
  </si>
  <si>
    <t>PD skutečného provedení ,listinné a digi,počet  dle smlouvy</t>
  </si>
  <si>
    <t>-1398266369</t>
  </si>
  <si>
    <t>13015</t>
  </si>
  <si>
    <t>Náhrady škod,poplatky</t>
  </si>
  <si>
    <t>1129362534</t>
  </si>
  <si>
    <t>13017</t>
  </si>
  <si>
    <t>Náklady na zkoušky kvality betonu,výztuže a ostatních materiálů</t>
  </si>
  <si>
    <t>-102510234</t>
  </si>
  <si>
    <t>1303</t>
  </si>
  <si>
    <t>Pasportizace objektů a stavby před zahájením stavby,v průběhu a po skončení stavby ,vč.nákresů,fotodokumentace.Zařazení do fotoalba v časové posloupnosti s popisem činností a číslem objektů.listinná forma+digi dle smlovy</t>
  </si>
  <si>
    <t>-1754315158</t>
  </si>
  <si>
    <t>1308</t>
  </si>
  <si>
    <t>Náklady na zkoušky prováděné akreditovanými firmami všech zařízení,strojů,armatur,potubí atd.</t>
  </si>
  <si>
    <t>-1602713130</t>
  </si>
  <si>
    <t>02 - Nezpůsobilé náklady</t>
  </si>
  <si>
    <t>D.1.1 - Rekonstrukce přítokového objektu-stavební část</t>
  </si>
  <si>
    <t>611325422</t>
  </si>
  <si>
    <t>Oprava vnitřní vápenocementové štukové omítky stropů v rozsahu plochy přes 10 do 30 %</t>
  </si>
  <si>
    <t>1975179739</t>
  </si>
  <si>
    <t>612325422</t>
  </si>
  <si>
    <t>Oprava vnitřní vápenocementové štukové omítky stěn v rozsahu plochy přes 10 do 30 %</t>
  </si>
  <si>
    <t>1128434650</t>
  </si>
  <si>
    <t>R-611-335.1</t>
  </si>
  <si>
    <t>Vyspravení vnitřní cementové hladké omítky stropů tl.do 20 mm</t>
  </si>
  <si>
    <t>-190621962</t>
  </si>
  <si>
    <t>R-612-335.2</t>
  </si>
  <si>
    <t>Vyspravení vnitřní cementové hladké omítky stěn v rozsahu tloušťky do 20 mm</t>
  </si>
  <si>
    <t>595481468</t>
  </si>
  <si>
    <t>R-210-201</t>
  </si>
  <si>
    <t>D.1.3.1- Silnoproudá elektrotechnika</t>
  </si>
  <si>
    <t>2137312947</t>
  </si>
  <si>
    <t>D.1.2 Strojní část</t>
  </si>
  <si>
    <t>Příslušné výkresy :</t>
  </si>
  <si>
    <t>D.1.2.2.-7</t>
  </si>
  <si>
    <t>Pol. č.</t>
  </si>
  <si>
    <t>Popis položky</t>
  </si>
  <si>
    <t>Jedn.</t>
  </si>
  <si>
    <t>Jedn. cena</t>
  </si>
  <si>
    <t>Celk. cena bez DPH</t>
  </si>
  <si>
    <t xml:space="preserve"> -</t>
  </si>
  <si>
    <t>-</t>
  </si>
  <si>
    <t>Kč</t>
  </si>
  <si>
    <t>Plunžrový ventil DN600 PN10</t>
  </si>
  <si>
    <t>ks</t>
  </si>
  <si>
    <t>Materiálové provedení: Těleso - tvárná litina
regulační vložka, píst , přídržný kroužek - nerezová ocel 1.4301
klikový pohon - DIN 1.4308
hřídel - DIN 1.4021
lišty vedení pístu, ložisková upávka - bronz
šrouby - nerez ocel</t>
  </si>
  <si>
    <t>Elektropohon otočný kompaktní s integrovaným řízením a frekvenčním měničem</t>
  </si>
  <si>
    <t xml:space="preserve">Napájení: 1x90-240VAC +/-10%, 50 Hz, nebo 1x110VDC +/-10%, IP 67 </t>
  </si>
  <si>
    <t>Uzavírací klapka s 2x excentricky uloženým diskem s převodem 
s elektropohonem 
Integrovaná spínací a signalizační jednotka
Řízení pohonu s frekvenčním měničem v řídící kazetě-napájecí napětí 230V AC
50 Hz,-jištění max. 20A</t>
  </si>
  <si>
    <t>DN600 PN10   1ES2</t>
  </si>
  <si>
    <t>Indukční průtokoměr DN600 PN10 pro pitnou vodu, 
kompaktní provedení, 
Převodník, Proudový a pulzní výstup
Zozhraní MODBUS, grafický displej
230 V, IP 67</t>
  </si>
  <si>
    <t>Montážní vložka M20 DN600 PN10</t>
  </si>
  <si>
    <t>Kladkostroj pojízdný, nosnost 3,2 t, zdvih 8 m</t>
  </si>
  <si>
    <t>Kladkostroj pojízdný, nosnost 1,6 t, zdvih 8 m</t>
  </si>
  <si>
    <t>PK Bruzovice rekonstrukce - celkem</t>
  </si>
  <si>
    <t>D.1.2.2-7</t>
  </si>
  <si>
    <t>Nátrubek přivařovací, mat. ocel tř. 11, vnější závit</t>
  </si>
  <si>
    <t>G ½“</t>
  </si>
  <si>
    <t>Kulový kohout plnoprůtokový, vnitřní závity, s odvzdušňovacím ventilkem</t>
  </si>
  <si>
    <t>Příruba přivařovací plochá, typ 01, mat. ocel tř. 11</t>
  </si>
  <si>
    <t>DN 600 PN10</t>
  </si>
  <si>
    <t>Příruba přivařovací plochá, typ 11, mat. ocel tř. 11</t>
  </si>
  <si>
    <t>DN 800 PN16</t>
  </si>
  <si>
    <t>Příruba zaslepovací plochá, typ 05, mat. ocel tř. 11</t>
  </si>
  <si>
    <t>Přírubový spoj – pozinkované šrouby, matice a podložky</t>
  </si>
  <si>
    <t>Těsnící kruh, mat. ocel tř. 11</t>
  </si>
  <si>
    <t>DN600 (Ø 633 x Ø755 x 6)</t>
  </si>
  <si>
    <t>Ocelový přechod trubkový –ekcentrický, mat. ocel tř. 11</t>
  </si>
  <si>
    <t>DN 800/600, délka 600 mm         (Ø 820 x Ø 630)</t>
  </si>
  <si>
    <t>Zhotovení atypické odbočky z ocelového potrubí pod úhlem cca 45°</t>
  </si>
  <si>
    <t>DN600/600 (Ø 630 x 8)</t>
  </si>
  <si>
    <t>Ocelová trubka, mat.  Ocel tř. 11</t>
  </si>
  <si>
    <t>DN 600 (Ø 630 x 8)</t>
  </si>
  <si>
    <t>Kotevní rám pod plunžrový ventil viz náčrtek, hmotnost cca 270 kg</t>
  </si>
  <si>
    <t>Šroub M24 x 60, pozinkovaný</t>
  </si>
  <si>
    <t>Podložka pružná 24,5, pozinkovaná</t>
  </si>
  <si>
    <t>Nátěry potrubí ( kartáčování +1x základní a 2x vrchní nátěr ), 
tloušťka nátěru min. 200 mikronů</t>
  </si>
  <si>
    <r>
      <t>m</t>
    </r>
    <r>
      <rPr>
        <vertAlign val="superscript"/>
        <sz val="9"/>
        <rFont val="Arial"/>
        <family val="2"/>
      </rPr>
      <t>2</t>
    </r>
  </si>
  <si>
    <t>Pomocný ocelový montážní a kotevní materiál</t>
  </si>
  <si>
    <t>Demontáž části stávajícího přítokového potrubí</t>
  </si>
  <si>
    <t>PK Bruzovice rekonstrukce - montážní materiál + montáž</t>
  </si>
  <si>
    <t>Poř. číslo</t>
  </si>
  <si>
    <t>Položka</t>
  </si>
  <si>
    <t>Typ a výrobce</t>
  </si>
  <si>
    <t>Jednotka</t>
  </si>
  <si>
    <t>Jedn. cena (Kč)</t>
  </si>
  <si>
    <t>Celk. cena (Kč)</t>
  </si>
  <si>
    <t>RS</t>
  </si>
  <si>
    <t>Rozváděč plastový skříň, 3řady, 54 modulů, rozm. 418x586x148mm, IP65/IP40, průhledné dveře a příslušenství pro instalaci na zeď, IP65, údaje a vystrojení viz příloha D.1.3.1.4</t>
  </si>
  <si>
    <t>sestava</t>
  </si>
  <si>
    <t>Montážní a propojovací příslušenství sestavy skříně</t>
  </si>
  <si>
    <t>soupr.</t>
  </si>
  <si>
    <t>vypínač trojpólový 32A, IP20</t>
  </si>
  <si>
    <t>jistič  vzduchový 6B1P</t>
  </si>
  <si>
    <t>jistič  vzduchový 10B1P</t>
  </si>
  <si>
    <t>jistič  vzduchový 13B1P</t>
  </si>
  <si>
    <t>jistič  vzduchový 16B1P</t>
  </si>
  <si>
    <t>jistič  vzduchový 6B1P+N</t>
  </si>
  <si>
    <t>jistič  vzduchový 10B1P+N</t>
  </si>
  <si>
    <t>jistič  vzduchový 10B3P</t>
  </si>
  <si>
    <t>Kombinovaný poudový chránič dvoupólový rez. proud 30mA s nadproud. spouští  20A/B</t>
  </si>
  <si>
    <r>
      <t>Svorky, řadová svorkovnice do 4 mm</t>
    </r>
    <r>
      <rPr>
        <vertAlign val="superscript"/>
        <sz val="8"/>
        <rFont val="Arial CE"/>
        <family val="2"/>
        <charset val="238"/>
      </rPr>
      <t>2</t>
    </r>
  </si>
  <si>
    <r>
      <t>Svorky, řadová svorkovnice do 10 mm</t>
    </r>
    <r>
      <rPr>
        <vertAlign val="superscript"/>
        <sz val="8"/>
        <rFont val="Arial CE"/>
        <family val="2"/>
        <charset val="238"/>
      </rPr>
      <t>2</t>
    </r>
  </si>
  <si>
    <t>Ucpávková kabelová vývodka 20</t>
  </si>
  <si>
    <t>Ucpávková kabelová vývodka 25</t>
  </si>
  <si>
    <t>Ucpávková kabelová vývodka 40</t>
  </si>
  <si>
    <t>Montážní kompletace rozváděče</t>
  </si>
  <si>
    <t>Dodávky</t>
  </si>
  <si>
    <t xml:space="preserve">svítidlo LED průmyslové celoplastové 2x36W, IP65, vč. zdroje a příslušenství, pro průběžné zapojení </t>
  </si>
  <si>
    <t>LED reflektor, hliní/tvrzené sklo, teple bílá, 30W, IP65, úhel svitu 140°</t>
  </si>
  <si>
    <t>spínač jednopólový, IP44, například Praktik</t>
  </si>
  <si>
    <t>spínač seriový, IP44, například Praktik</t>
  </si>
  <si>
    <t>Přímotopný elektrický panel 230V/1,5kW, s integrovaným vypínačem a termostatem, IP43</t>
  </si>
  <si>
    <t>Plastová zásuvková skříň 400/230V, IP44, s 5-ti pólovými zásuvkami chráněnými jističi a proudovým chráničem zásuvek do 20A, 1x zásuvka 400V/32A,  1x zásuvka 400V/16A, 2x 230V/16A</t>
  </si>
  <si>
    <t>Vodiče</t>
  </si>
  <si>
    <t>CYKY-J 5x6</t>
  </si>
  <si>
    <t>CYKY-J 5x4</t>
  </si>
  <si>
    <t>CYKY-J 3x1,5, vč. provizorních propojů</t>
  </si>
  <si>
    <t>CYKY-O 3x1,5</t>
  </si>
  <si>
    <t>CYKY-O 4x1,5</t>
  </si>
  <si>
    <t>CYKY-J 5x1,5</t>
  </si>
  <si>
    <t>CYKY-J 3x2,5</t>
  </si>
  <si>
    <t>vodič CY 4 Z/Ž pospojování</t>
  </si>
  <si>
    <t>vodič CY 6 Z/Ž pospojování</t>
  </si>
  <si>
    <t>Materiál</t>
  </si>
  <si>
    <t>Krabice rozbočovací do vlhka, vč. vývodek</t>
  </si>
  <si>
    <t>Kabelový nerezový drátový žlab 62/60, včetně víka, tvarovek montážního a upevňovacího příslušenství</t>
  </si>
  <si>
    <t>Lišta vkládací plastová, vč. příslušenství 40/40</t>
  </si>
  <si>
    <t>Lišta vkládací plastová, vč. příslušenství 18/14</t>
  </si>
  <si>
    <t>Trubka  elektroinstalační poddajná z PP, odolnost 320N Ø16</t>
  </si>
  <si>
    <t>ekvipotenciální svorkovnice typ 1 na omítku, vč. krytu EPS1</t>
  </si>
  <si>
    <t>pomocný materiál</t>
  </si>
  <si>
    <t>Materiál bleskosvodu</t>
  </si>
  <si>
    <t>Štítek popisný na svod</t>
  </si>
  <si>
    <t>Ochranný úhelník s držáky do zdi</t>
  </si>
  <si>
    <t>Svorka SZ</t>
  </si>
  <si>
    <t>Svorka SO</t>
  </si>
  <si>
    <t>Svorka SK</t>
  </si>
  <si>
    <t>Svorka SR03</t>
  </si>
  <si>
    <t>Svorka ST10</t>
  </si>
  <si>
    <r>
      <t xml:space="preserve">Svorka pro spojování vodičů FeZn </t>
    </r>
    <r>
      <rPr>
        <sz val="8"/>
        <rFont val="Symbol"/>
        <family val="1"/>
        <charset val="2"/>
      </rPr>
      <t xml:space="preserve">f </t>
    </r>
    <r>
      <rPr>
        <sz val="8"/>
        <rFont val="Arial CE"/>
        <family val="2"/>
        <charset val="238"/>
      </rPr>
      <t>10 SS</t>
    </r>
  </si>
  <si>
    <r>
      <t xml:space="preserve">Vodič FeZn </t>
    </r>
    <r>
      <rPr>
        <sz val="8"/>
        <rFont val="Symbol"/>
        <family val="1"/>
        <charset val="2"/>
      </rPr>
      <t xml:space="preserve">f </t>
    </r>
    <r>
      <rPr>
        <sz val="8"/>
        <rFont val="Arial CE"/>
        <family val="2"/>
        <charset val="238"/>
      </rPr>
      <t>10</t>
    </r>
  </si>
  <si>
    <r>
      <t xml:space="preserve">Vodič hromosvod AlMgSi </t>
    </r>
    <r>
      <rPr>
        <sz val="8"/>
        <rFont val="Symbol"/>
        <family val="1"/>
        <charset val="2"/>
      </rPr>
      <t>f</t>
    </r>
    <r>
      <rPr>
        <sz val="8"/>
        <rFont val="Arial CE"/>
        <family val="2"/>
        <charset val="238"/>
      </rPr>
      <t xml:space="preserve"> 8</t>
    </r>
  </si>
  <si>
    <t>Vodič páskový zemnící FeZn 30x4</t>
  </si>
  <si>
    <t>Zemnící tyč kruhový 1,5m, ZT Fe/Zn</t>
  </si>
  <si>
    <t>Podpěra vedení s lepícím páskem a vedením</t>
  </si>
  <si>
    <t>Podpěra vedení PV1 do zdiva včetně upevňovacího příslušenství</t>
  </si>
  <si>
    <t>Ocel konstrukční pozink</t>
  </si>
  <si>
    <t xml:space="preserve">pomocný materiál pro montáž a upevnění </t>
  </si>
  <si>
    <t>Práce bleskosvodu</t>
  </si>
  <si>
    <t>montáž bleskosvodu</t>
  </si>
  <si>
    <t>revize výchozí</t>
  </si>
  <si>
    <t>Montáž</t>
  </si>
  <si>
    <t>montáž  zařízení uvedených v odst. "Dodávky"</t>
  </si>
  <si>
    <t>montáž  zařízení uvedených v odst. "Materiál", vč. provizorních propojů</t>
  </si>
  <si>
    <t>demontáž elektroinstalace v dotčených prostorách</t>
  </si>
  <si>
    <t xml:space="preserve">utěsnění stáv. kabelových prostupů </t>
  </si>
  <si>
    <t>kompl.</t>
  </si>
  <si>
    <t>průraz zdivem  do tl. 50cm</t>
  </si>
  <si>
    <t>Oživení, individuální zkoušky</t>
  </si>
  <si>
    <t>Dokumentace</t>
  </si>
  <si>
    <t>Skutečné provedení</t>
  </si>
  <si>
    <t>celek</t>
  </si>
  <si>
    <t>Silnoproudá elektrotechnika - Celkem</t>
  </si>
  <si>
    <t>1RM</t>
  </si>
  <si>
    <t>Rozváděč, kovová skříň 1 pole 1000 samostatně stojící, hloubka 500, výška 2000, podstavec 200, IP54/IP20, tech. údaje a vystrojení viz příloha D.1.3.2.6</t>
  </si>
  <si>
    <t>komplet</t>
  </si>
  <si>
    <t>Kompletační příslušenství sestavy skříně</t>
  </si>
  <si>
    <t>Přípojnice a přípojovací příslušenství sestavy skříní</t>
  </si>
  <si>
    <t>Jistič 3P, 35A, vyp. schopnost 25kA, napěťová spoušť, pomocné kontakty, připojovací příslušenství</t>
  </si>
  <si>
    <t>Tlačítkový ovládač hřibový, 1 spínací kontakt, ovládač stiskací IP65 otočný s aretací</t>
  </si>
  <si>
    <t>Svodič přepětí 2.stupeň, 4P, 275V, impuls 7kA-10/350, 25kA-8/20, max.60kA, s dálkovou signalizací</t>
  </si>
  <si>
    <t>Svodič přepětí 3.stupeň, 2P, 1P+N, 230V/16A s VF filtrem proti rušení, ochranná úroveň 850V, odezva 25ns</t>
  </si>
  <si>
    <t>Záložní zdroj interaktivního typu 1500VA s příslušenstvím, výměna bez přerušení napájení + bateriový modul prodloužení zálohy.</t>
  </si>
  <si>
    <t>Kabel CMFM 19x0,5</t>
  </si>
  <si>
    <t>Kabel CMFM 12x0,5</t>
  </si>
  <si>
    <t>Kabel CMSM-G 3x1,5</t>
  </si>
  <si>
    <t>Motorická instalace a MAR - Celkem</t>
  </si>
  <si>
    <t>Zásuvka modulová na lištu DIN, 230V/16A</t>
  </si>
  <si>
    <t>Monitor sítě 3x400V s datovým rozhraním PM200</t>
  </si>
  <si>
    <t>Zkratovací svorkovnice proudových transformátorů s krytem IP40</t>
  </si>
  <si>
    <t>Proudový transformátor 35/5A, 5VA, 0,5%</t>
  </si>
  <si>
    <t>Polohový spínač koncový, 250V/6A, IP65</t>
  </si>
  <si>
    <t>Svitidlo osvětlení skříně 20W</t>
  </si>
  <si>
    <t>Zdroj bezpečného malého napětí 230V AC/24V DC - 5A</t>
  </si>
  <si>
    <t>Rázová oddělovací tlumivka přepěťové ochrany 3. stupeň 230V/16A</t>
  </si>
  <si>
    <r>
      <t>Svorky, řadová svorkovnice s pojistkou a LED signalizací do 4 mm</t>
    </r>
    <r>
      <rPr>
        <vertAlign val="superscript"/>
        <sz val="8"/>
        <rFont val="Arial CE"/>
        <family val="2"/>
        <charset val="238"/>
      </rPr>
      <t>2</t>
    </r>
  </si>
  <si>
    <t>Termostat - spínač temperaceí rozváděče 0+30°C, IP40</t>
  </si>
  <si>
    <t>Topné těleso mikroklimatizace rozváděče 50W, 230V/50Hz, IP44</t>
  </si>
  <si>
    <t xml:space="preserve">Stykač motorový 3P/12A-AC3, ovládací napětí 230VAC, cívka s integrovanou ochranou  + pomocné kontakty </t>
  </si>
  <si>
    <t>Relé pomocné 4P/5A, s indikaci sepnutí, typovací tlačítko, ovládací napětí 24VDC, ochranná dioda + patice</t>
  </si>
  <si>
    <t>Relé pomocné 4P/5A, s indikaci sepnutí, typovací tlačítko, ovládací napětí 230VAC+ patice</t>
  </si>
  <si>
    <t xml:space="preserve">Stykač motorový 3P/16A-AC3, ovládací napětí 230VAC, cívka s integrovanou ochranou  + pomocné kontakty </t>
  </si>
  <si>
    <t>Přepínač silových obvodů do 16A, 2 polohy spínací + poloha vypnuto, 2-pólový, na lištu DIN, polohy UPS/SÍŤ</t>
  </si>
  <si>
    <t>Mřížka odvětrávací 300x300 mm, IP54</t>
  </si>
  <si>
    <t>Zdroj pomocného napětí SELV 230VAC/24VDC 6A</t>
  </si>
  <si>
    <t>Motorový spouštěč s tepelnou ochranou přetížení, zkratová spouštť, vypínací schopnost 10kA, 3P do 10A + pomocné kontakty</t>
  </si>
  <si>
    <t>jistič  vzduchový 2C1P</t>
  </si>
  <si>
    <t>jistič  vzduchový 4C1P</t>
  </si>
  <si>
    <t>jistič  vzduchový 4C1P+N</t>
  </si>
  <si>
    <t>jistič  vzduchový 10B3P - rezerva</t>
  </si>
  <si>
    <r>
      <t>Svorky, řadová svorkovnice do 2,5 mm</t>
    </r>
    <r>
      <rPr>
        <vertAlign val="superscript"/>
        <sz val="8"/>
        <rFont val="Arial CE"/>
        <family val="2"/>
        <charset val="238"/>
      </rPr>
      <t>2</t>
    </r>
  </si>
  <si>
    <t>Ucpávková kabelová vývodka 32</t>
  </si>
  <si>
    <t>MS</t>
  </si>
  <si>
    <t>Přepínač v plastové skříňce, se signálkou sepnutí vč. příslušenství, IP54</t>
  </si>
  <si>
    <t>ST</t>
  </si>
  <si>
    <t>Průmyslový prostorový termostat spínací proud 16A IP54, nastavení pod krytem</t>
  </si>
  <si>
    <t>BP</t>
  </si>
  <si>
    <t>Tenzometrický snímač tlaku 0+0,6MPa, 2 vodičové přípojení                        4-20mA, konektor, G1/2´</t>
  </si>
  <si>
    <t>Tenzometrický snímač tlaku 0+0,25MPa, 2 vodičové přípojení                        4-20mA, konektor, G1/2´</t>
  </si>
  <si>
    <t>SL</t>
  </si>
  <si>
    <t>Vyhodnocovací relé hladiny vodivostních kapalin na lištu DIN do rozváděče, napájení 230VAC, vstup ponorná vodivostní sonda, výstup přepínací kontakt relé.</t>
  </si>
  <si>
    <t>Ponorná vodivostní sonda se 2-ma elektrodami vhodá pro pitnmou vodu, kabel 5m, IP68</t>
  </si>
  <si>
    <t>1BT1</t>
  </si>
  <si>
    <t>Prostorový snímač venkovní teploty se zapouzdřením - aktivní výstu -5+50°C /  4-20mA, IP54</t>
  </si>
  <si>
    <t>Kabel CMFM 2x1</t>
  </si>
  <si>
    <t>Kabel CMFM 4x1</t>
  </si>
  <si>
    <t>Kabel CMFM 5x1</t>
  </si>
  <si>
    <t>Kabel CMFM 7x1</t>
  </si>
  <si>
    <t>Kabel CMSM-G 4x1,5</t>
  </si>
  <si>
    <t>Kabel  CYKY-J 5x6</t>
  </si>
  <si>
    <t>Kabel  CYKY-J 3x1,5</t>
  </si>
  <si>
    <t>Kabel  CYKY-O 3x1,5</t>
  </si>
  <si>
    <t>Stíněný datový kabel pro sériovou komunikaci, průmyslové prostředí</t>
  </si>
  <si>
    <t>Krabice rozbočovací do vlhka, vč. Vývodek, IP65</t>
  </si>
  <si>
    <t>Kabelový nerezový drátový žlab 60x100, včetně tvarovek, montážního a upevňovacího příslušenství</t>
  </si>
  <si>
    <t>Kabelový nerezový drátový žlab 35x300, včetně tvarovek, montážního a upevňovacího příslušenství</t>
  </si>
  <si>
    <t xml:space="preserve">chránička korugovaná, vnitřní průměr 100mm </t>
  </si>
  <si>
    <t xml:space="preserve">ekvipotenciální svorkovnice typ 1 na omítku, vč. krytu </t>
  </si>
  <si>
    <t>vytyčení trati kabel. vedení v zastavěném prostoru</t>
  </si>
  <si>
    <t>km</t>
  </si>
  <si>
    <t>výkop rýhy , zem. tř. 3, 50x80 cm</t>
  </si>
  <si>
    <t>zához rýhy , zem. tř. 3, 50x80 cm</t>
  </si>
  <si>
    <t>lože z cementu a písku do rýhy š. 50cm</t>
  </si>
  <si>
    <t>fólie výstražná, červená šířka 22cm</t>
  </si>
  <si>
    <t>řezání spáry v asfaltové komunikace</t>
  </si>
  <si>
    <t>Bourání živičných povrchů</t>
  </si>
  <si>
    <r>
      <t>m</t>
    </r>
    <r>
      <rPr>
        <vertAlign val="superscript"/>
        <sz val="8"/>
        <rFont val="Arial CE"/>
        <family val="2"/>
        <charset val="238"/>
      </rPr>
      <t>2</t>
    </r>
  </si>
  <si>
    <t>zapravení asfaltové komunikace 30x0,5</t>
  </si>
  <si>
    <t>Dokončovací terénní úpravy - uvedení do výchozího stavu</t>
  </si>
  <si>
    <t>úpravy v odpojení a znovu zapojení stávajících přístrojů a zařízení motorické instalace a MAR, zůstávající i po rekonstrukci</t>
  </si>
  <si>
    <t>demontáž elektrických zařízenív místnosti elektro a stávajících kabelových tras</t>
  </si>
  <si>
    <t>Projekt</t>
  </si>
  <si>
    <t>Autorský a technický dozor</t>
  </si>
  <si>
    <t>Název</t>
  </si>
  <si>
    <t>Mj</t>
  </si>
  <si>
    <t>Počet</t>
  </si>
  <si>
    <t>Materiál celkem</t>
  </si>
  <si>
    <t>DM</t>
  </si>
  <si>
    <t>Montáž celkem</t>
  </si>
  <si>
    <t>Cena celkem</t>
  </si>
  <si>
    <t>Specifikace dodávky</t>
  </si>
  <si>
    <t>Rozváděč DR1 - doplnění (přerušovací komora 2)</t>
  </si>
  <si>
    <t>Modulární stanice průmyslový automat z modulů včetnědatového rozhraní -  CP-2005, MR-0134, 2x IB-1301, SX-1181, PS2-60/27</t>
  </si>
  <si>
    <t>kpl</t>
  </si>
  <si>
    <t>UPS 600VA/360W; IEC;230V; 1f</t>
  </si>
  <si>
    <t>COM02 Převodník RS 485/232 s galv. oddělením</t>
  </si>
  <si>
    <t>H07V-K 1.5 mm2</t>
  </si>
  <si>
    <t>H07V-K 2.5 mm2</t>
  </si>
  <si>
    <t>106/11    Vývodka kabelová kuželová Pg 11, šedá</t>
  </si>
  <si>
    <t xml:space="preserve"> Ukončení vodičů v rozváděči nebo na přístroji do 10 mm2</t>
  </si>
  <si>
    <t>Drobný montážní a popisový materiál</t>
  </si>
  <si>
    <t>Rozváděč DR1 - doplnění (přerušovací komora 2) - celkem</t>
  </si>
  <si>
    <t>Rozváděč RMS9.1 - doplnění (přerušovací komora 2)</t>
  </si>
  <si>
    <t>Přepěťová ochrana-2 páry pro rozhraní RS 485 a RS 422, 10 kA, plast. pouzdro na zeď</t>
  </si>
  <si>
    <t>Rozváděč RMS9.1 - doplnění (přerušovací komora 2) - celkem</t>
  </si>
  <si>
    <t>Rozváděč DR2 (přítokový objekt)</t>
  </si>
  <si>
    <t>Rozváděč skříňový  2000 x 600 x 500 - rozváděč je součástí dodávky D.1.3.2</t>
  </si>
  <si>
    <t>Modulární stanice průmyslový automat z modulů  včetně datového rozhraní - rám 22 pozic RM-8943, PW-8901, CP-8001, 3x IB-8304, OS-8404, 2x IT-8601, 2x OT-8651, 2x MR-0133, 2x MR-0134, CP-2090, LTE modem ICR</t>
  </si>
  <si>
    <t>Dotykový panel 10,1"</t>
  </si>
  <si>
    <t>Switch 4x RJ45, převodník optika-metalika, konektory ST, 106FX2-ST</t>
  </si>
  <si>
    <t>Rozváděč optický, CSORN0122 s příslušenstvím</t>
  </si>
  <si>
    <t>Kabel optický propojovací duplex ST-ST 50/125 OM2, 2M</t>
  </si>
  <si>
    <t>UPS 1200VA/720W, 230V;1f; VFD</t>
  </si>
  <si>
    <t>HSAF 10</t>
  </si>
  <si>
    <t>LTN-4B-1 Jistič</t>
  </si>
  <si>
    <t>Ks</t>
  </si>
  <si>
    <t>LTN-10B-1 Jistič</t>
  </si>
  <si>
    <t>AXSP3P06 zdroj napájecí 230V/24V/6A</t>
  </si>
  <si>
    <t>SS-30-120/DIN - 20-32 /12 VDC/ 2,5A spínaný DC/DC měnič na DIN lištu</t>
  </si>
  <si>
    <t>TL2003-08 DINO Svítidlo zářivkové s vypínačem 8W, IP 20</t>
  </si>
  <si>
    <t>Soklová zásuvka</t>
  </si>
  <si>
    <t>Přepěťová ochrana-2 páry, 24 V, 0.5 A, 10 kA, 1 Mbit/s</t>
  </si>
  <si>
    <t>RSA 2,5A Řadová svornice</t>
  </si>
  <si>
    <t>RSA PE 2,5 A Řadová svornice</t>
  </si>
  <si>
    <t>RSP4 Řadová svornice pojistková</t>
  </si>
  <si>
    <t>kabelový žlab děrovaný</t>
  </si>
  <si>
    <t>CY 1 TM-BK CY 1 TM-BK KARTON 100M</t>
  </si>
  <si>
    <t>CY 1,5 Č-BK CY 1,5 Č-BK KARTON 100M</t>
  </si>
  <si>
    <t>CY 1,5 SM-BK CY 1,5 SM-BK KARTON 100M</t>
  </si>
  <si>
    <t>Ukončení vodičů 6 mm2</t>
  </si>
  <si>
    <t>Rozváděč DR2 (přítokový objekt) - celkem</t>
  </si>
  <si>
    <t>Rozváděč RMS1 - doplnění (přerušovací komora 1)</t>
  </si>
  <si>
    <t>Rozváděč RMS1 - doplnění (přerušovací komora 1) - celkem</t>
  </si>
  <si>
    <t>Rozváděč DR3 (trafostanice)</t>
  </si>
  <si>
    <t>POCC2230-- Rozvaděč polyesterový, 500x500x300, uzavřená + mont. deska pevná</t>
  </si>
  <si>
    <t>Modulární stanice průmyslový automat z modulů včetně datového rozhraní -  CP-2005, MR-0133, 2x IB-1301</t>
  </si>
  <si>
    <t>Rozváděč optický s příslušenstvím</t>
  </si>
  <si>
    <t>Zdroj PS2-60/27</t>
  </si>
  <si>
    <t>LTN-6B-1 Jistič</t>
  </si>
  <si>
    <t>IUK08565-- Termostat FLZ520/1R</t>
  </si>
  <si>
    <t>IUK08342-- Topení FLH045, 45W, 110-250VAC</t>
  </si>
  <si>
    <t>TL2003-08 Svítidlo zářivkové s vypínačem 8W, IP 20</t>
  </si>
  <si>
    <t>2,5A Řadová svornice</t>
  </si>
  <si>
    <t>PE 2,5 A Řadová svornice</t>
  </si>
  <si>
    <t>4 Řadová svornice pojistková</t>
  </si>
  <si>
    <t>PI-k8 8 A</t>
  </si>
  <si>
    <t>106/13,5  Vývodka kabelová kuželová Pg 13,5, šedá</t>
  </si>
  <si>
    <t>106/16    Vývodka kabelová kuželová Pg 16, šedá</t>
  </si>
  <si>
    <t>Rozváděč DR3 (trafostanice) - celkem</t>
  </si>
  <si>
    <t>Skříň MXBQ (AŠ na odběru)</t>
  </si>
  <si>
    <t>Mi 90301 300x450x170mm prázdná rozvodnice polykarbonát, IP 65</t>
  </si>
  <si>
    <t>Skříň MXBQ (AŠ na odběru) - celkem</t>
  </si>
  <si>
    <t>Specifikace dodávky - celkem</t>
  </si>
  <si>
    <t>Dodávky - celkem</t>
  </si>
  <si>
    <t>Montážní materiál</t>
  </si>
  <si>
    <t>CYKY-J 3x1.5 , pevně</t>
  </si>
  <si>
    <t>SYKFY 2x2x0.5 , pevně</t>
  </si>
  <si>
    <t>SYKFY 5x2x0,50 , pevně</t>
  </si>
  <si>
    <t>SYKFY 10x2x0.5 , pevně</t>
  </si>
  <si>
    <t>Kabel UTP CAT5e</t>
  </si>
  <si>
    <t>LAN FTP200 MHz CAT.5e 4x2x...</t>
  </si>
  <si>
    <t>TCEPKPFLE 1xN0,8 , pevně</t>
  </si>
  <si>
    <t>TCEPKPFLE 3xN0,8 , pevně</t>
  </si>
  <si>
    <t>TCEPKPFLE 5xN0,8 , pevně</t>
  </si>
  <si>
    <t>Univerzální FO kabel A/I-BH, gelový ,8x50/125,nek.prvky,FRNC, pevně</t>
  </si>
  <si>
    <t>Krabice s průchodkami IP44 hranatá 80x80x40</t>
  </si>
  <si>
    <t>Elektroinstalační kanál plastový 140x60 (2m)</t>
  </si>
  <si>
    <t>KF 09090 TRUBKA 90</t>
  </si>
  <si>
    <t>Chránička optického kabelu</t>
  </si>
  <si>
    <t>LV 24X22 LIŠTA VKLÁDACÍ (3m)</t>
  </si>
  <si>
    <t>4032 TRUBKA TUHÁ PVC 750N délka 2 m barva tmavě šedá</t>
  </si>
  <si>
    <t>Mi 90201 Prázdná rozvodnice s neprůhledným víkem 300x300x170mm, IP 65, polykarbonát</t>
  </si>
  <si>
    <t>HM 10 HMOŽDINKA 10</t>
  </si>
  <si>
    <t>Montážní materiá - celkem</t>
  </si>
  <si>
    <t>Čidla zabezpečení vstupu</t>
  </si>
  <si>
    <t>Infrapasivní snímač pohybu</t>
  </si>
  <si>
    <t>C-KY-0001R dotyková klávesnice, OLED display</t>
  </si>
  <si>
    <t>Čidla zabezpečení vstupu - celkem</t>
  </si>
  <si>
    <t>Demontáže</t>
  </si>
  <si>
    <t>Demontáž stávajícího ASŘ</t>
  </si>
  <si>
    <t>Demontáže - celkem</t>
  </si>
  <si>
    <t>Odvoz a likvidace</t>
  </si>
  <si>
    <t>Demontovaná instalace</t>
  </si>
  <si>
    <t>Odvoz a likvidace - celkem</t>
  </si>
  <si>
    <t>Dočasný provoz během výstavby MVE</t>
  </si>
  <si>
    <t>Přepojování pohonů a měření během výstavby</t>
  </si>
  <si>
    <t>Náhradní komunikace a řízení po dobu výstavby</t>
  </si>
  <si>
    <t>Dočasný provoz během výstavby MVE - celkem</t>
  </si>
  <si>
    <t>Služby</t>
  </si>
  <si>
    <t>Software telemetrické stanice</t>
  </si>
  <si>
    <t>Instalace, oživení a komplexní zkoušky</t>
  </si>
  <si>
    <t>Konfigurace dispečerského systému</t>
  </si>
  <si>
    <t>Inženýrská činnost</t>
  </si>
  <si>
    <t>Revize</t>
  </si>
  <si>
    <t>Dokumentace SP - 3 paré</t>
  </si>
  <si>
    <t>Služby - celkem</t>
  </si>
  <si>
    <t>Přepojení telemetrických signálů</t>
  </si>
  <si>
    <t>Napojení optických kabelů</t>
  </si>
  <si>
    <t>Připojení telemetrických signálů  - celkem</t>
  </si>
  <si>
    <t>Podružný materiál</t>
  </si>
  <si>
    <t>Elektromontáže - celkem</t>
  </si>
  <si>
    <t>Doprava a přesun</t>
  </si>
  <si>
    <t>Podíl přidružených výkonů</t>
  </si>
  <si>
    <t>Dodavatelská dokumentace</t>
  </si>
  <si>
    <t>Provozní vlivy</t>
  </si>
  <si>
    <t>Ostatní náklady - celkem</t>
  </si>
  <si>
    <t>Náklady celkem</t>
  </si>
  <si>
    <t>D.2.1 Strojní část</t>
  </si>
  <si>
    <t>D.2.1.3-7</t>
  </si>
  <si>
    <t>Horizontální Francisova turbína sestávající z :</t>
  </si>
  <si>
    <t>Turbína, průměr oběžného kola 311 mm
výkon turbíny 226,2 kW, výkon generátoru 212 kW
Q = 350 - 650 l/s, spád H = 52 - 39 m</t>
  </si>
  <si>
    <t>regulace lopatek</t>
  </si>
  <si>
    <t>čidla turbíny</t>
  </si>
  <si>
    <t xml:space="preserve">ocelové savky </t>
  </si>
  <si>
    <t>Synchronního generátoru 1500 ot/min.</t>
  </si>
  <si>
    <t>elektrické části</t>
  </si>
  <si>
    <t>řídícího systému, datová komunikace MODBUS TCP/IP</t>
  </si>
  <si>
    <t>technologického designu a technické dokumentace</t>
  </si>
  <si>
    <t>dopravy na lokalitu</t>
  </si>
  <si>
    <t>montáž a uvedení do provozu</t>
  </si>
  <si>
    <t>DN500 PN10   1ES3</t>
  </si>
  <si>
    <t>Uzavírací klapka s 2x excentricky uloženým diskem s převodem 
s elektropohonem 
Integrovaná spínací a signalizační jednotka
3 x 400 V, 50 HZ, IP 67</t>
  </si>
  <si>
    <t>DN600 PN10   1ES4</t>
  </si>
  <si>
    <t>Indukční průtokoměr DN500 PN10 pro pitnou vodu, 
kompaktní provedení, 
Převodník, Proudový a pulzní výstup
Zozhraní MODBUS, grafický displej
230 V, IP 67</t>
  </si>
  <si>
    <t xml:space="preserve">Montážní vložka M20 </t>
  </si>
  <si>
    <t>DN500 PN10</t>
  </si>
  <si>
    <t>DN600 PN10</t>
  </si>
  <si>
    <t>Šoupátko uzavírací DN200 PN16 ruční s kolem, pro pitnou vodu</t>
  </si>
  <si>
    <t>Automatický od- a zavzdušňovací ventil DN200 PN16, pro pitnou vodu</t>
  </si>
  <si>
    <t>MVE PK Bruzovice - dodávka</t>
  </si>
  <si>
    <t>DN 200 PN16</t>
  </si>
  <si>
    <t>DN 500 PN10</t>
  </si>
  <si>
    <t>Ocelové koleno 90°, bez přírub, mat. ocel tř. 11</t>
  </si>
  <si>
    <t>DN 500 (Ø 530 x 8)</t>
  </si>
  <si>
    <t>Ocelový přechod trubkový –centrický, mat. ocel tř. 11</t>
  </si>
  <si>
    <t>DN 600/500, délka 300 mm  (Ø 630 x Ø 530)</t>
  </si>
  <si>
    <t>Ocelová trubka, mat.  ocel tř. 11</t>
  </si>
  <si>
    <t>DN 200 (Ø 219 x 6,3)</t>
  </si>
  <si>
    <t>Ocelová podpěra ocelového potrubí včetně kotevního materiálu, upravit při montáži</t>
  </si>
  <si>
    <t>DN 500 (Ø 530 x 8) H = 760 mm</t>
  </si>
  <si>
    <t>Tyč U140, mat. ocel tř. 11</t>
  </si>
  <si>
    <t>Plech tl. 12 - 250 x 250, mat. ocel tř. 11</t>
  </si>
  <si>
    <t>Plech tl. 12 - 250 x 250, mat. ocel tř. 1</t>
  </si>
  <si>
    <t>Ocelový třmen pro ocelovou trubku DN500 (Ø 530x8) včetně matic</t>
  </si>
  <si>
    <t>Šroub M16 x 50, pozinkovaný</t>
  </si>
  <si>
    <t>Matice M16, pozinkovaná</t>
  </si>
  <si>
    <t>Podložka 17, pozinkovaná</t>
  </si>
  <si>
    <t>Mechanická kotva HSA-KA M20 x 170</t>
  </si>
  <si>
    <t>Podpěra uzavírací klapky DN600-přítok z MVE, šikmé potrubí, H=1900 mm, včetně kotevního materiálu</t>
  </si>
  <si>
    <t>Podstropní závěs šikmého potrubí DN600 (Ø 630 x 8) zavěsit na I nosník, L=cca 750 mm, včetně kotevní objímky a závěsu</t>
  </si>
  <si>
    <t>Nátěry potrubí ( kartáčování +1x základní a 2x vrchní nátěr ),
tloušťka nátěru min. 200 mikronů</t>
  </si>
  <si>
    <t>MVE PK Bruzovice - montážní materiál + montáž</t>
  </si>
  <si>
    <t>MVE PK Bruzovice - celkem</t>
  </si>
  <si>
    <t>RE MVE</t>
  </si>
  <si>
    <t>OCEP skříň samostatně stojící Spacial SM s montážním panelem, vč. podstavce 200mm, příslušenství a prosklených dveří, IP44, 2ks bočnic 2000x400mm, horní víko 800x400mm, osazená v přítokovém objektu (aerace), tech. údaje a vystrojení viz příloha D.2.2.7</t>
  </si>
  <si>
    <t>Spacial SM</t>
  </si>
  <si>
    <t>Výzbroj - příslušenství sestavy skříně</t>
  </si>
  <si>
    <t>Jistič 3P, 630A, vyp. schopnost 70kA, řídící jednotka SE-BH-0630-DTV3, připojovací příslušenství</t>
  </si>
  <si>
    <t>Odpínač válcových pojistek 1P,   včetně válcových pojistkových  vložek 20A</t>
  </si>
  <si>
    <t>Odpínač válcových pojistek 3P,  včetně válcových pojistkových  vložek 2A</t>
  </si>
  <si>
    <t>jistič  vzduchový 10C1P, IP20</t>
  </si>
  <si>
    <t>jistič  vzduchový 6C1P, IP20</t>
  </si>
  <si>
    <t>zásuvka plastová jednonásobná s víčkem a kolíkem, IP54, Variant+, 16A/250V</t>
  </si>
  <si>
    <t>Svitidlo osvětlení skříně 18W, IP20</t>
  </si>
  <si>
    <t>Proudový transformátor 400/5A, 15VA, tř. př. 0,5% S + úřední cejch a protokol</t>
  </si>
  <si>
    <t>Zkratovací a zkušební svorkovnice 3x proudových transformátorů, s krytem IP40</t>
  </si>
  <si>
    <t xml:space="preserve">Řadový pojistkový odpínač trojpólový, vč. 6 ks nožových pojistek PN2-400A a PN2-250A </t>
  </si>
  <si>
    <t>Řadový pojistkový odpínač trojpólový, vč. 3 ks nožových pojistek PNA1-35A</t>
  </si>
  <si>
    <t>Svodič přepětí trojpólový kombinovaný 1.a 2.stupeň, 330V/50Hz, ochranná úroveň 1,5kV max. výbojový proud 60kA, doba odezvy 100ns, dálková signalizace</t>
  </si>
  <si>
    <t>třífázový statický elektroměr - nepřímé měření x/5, elektronický programovatelný s datovým výstupem                                                  RS485 Modbus RTU  + úřední cejch a protokol</t>
  </si>
  <si>
    <t>Svorka řadová, vč. příslušenství pro vodiče do 2,5</t>
  </si>
  <si>
    <t>Montážní sestavení a kompletace rozváděče</t>
  </si>
  <si>
    <t>Kabel  AYKY 3x150+70</t>
  </si>
  <si>
    <t>Kabel  CYKY 3x150+70</t>
  </si>
  <si>
    <t>Kabel  JYTY 14x1</t>
  </si>
  <si>
    <t>Kabel  CYKY-J 7x2,5</t>
  </si>
  <si>
    <t>Kabel  CYKY-J 5x1,5</t>
  </si>
  <si>
    <t>vodič CYY 4 Z/Ž pospojování</t>
  </si>
  <si>
    <t>vodič CYY 6 Z/Ž pospojování</t>
  </si>
  <si>
    <t>vodič CYY 70 Z/Ž pospojování</t>
  </si>
  <si>
    <t>MVE elektrotechnická část - Celkem</t>
  </si>
  <si>
    <t>dodávky</t>
  </si>
  <si>
    <r>
      <t>Omezovač přepětí jmenovitý vybíjecí proud 8/20</t>
    </r>
    <r>
      <rPr>
        <sz val="8"/>
        <rFont val="Symbol"/>
        <family val="1"/>
        <charset val="2"/>
      </rPr>
      <t>m</t>
    </r>
    <r>
      <rPr>
        <sz val="8"/>
        <rFont val="Arial CE"/>
        <family val="2"/>
        <charset val="238"/>
      </rPr>
      <t>s 10kA, provozní impulsní výdržný proud 4/10ms 100kA, trvalé provozní napětí 24kV, jmen. napětí 30kV, jmen. zkratový proud 20kA,</t>
    </r>
  </si>
  <si>
    <t>materiál</t>
  </si>
  <si>
    <t>vodič AlFe 42/7</t>
  </si>
  <si>
    <t>svorka pro vodič vodič AlFe 42/7</t>
  </si>
  <si>
    <t>držák omezovačů přepětí, vč. třmenu</t>
  </si>
  <si>
    <t>příchytka kabelová na beton. sloup KPZ 35/3, vč. připevňovacích pásků</t>
  </si>
  <si>
    <t>mechanická ochrana kabelů pro kabelosvod, vč. připevňovacích pásků</t>
  </si>
  <si>
    <t>venkovní koncovka 24kV pro kabel AXEKVCE 1x70/16</t>
  </si>
  <si>
    <t>kabel VN 22kV AXEKVCE 1x70/16</t>
  </si>
  <si>
    <r>
      <t>T adabtér pro kabely s plastovou izolací  pro průřez jádra 35-70mm</t>
    </r>
    <r>
      <rPr>
        <vertAlign val="superscript"/>
        <sz val="8"/>
        <rFont val="Arial CE"/>
        <charset val="238"/>
      </rPr>
      <t xml:space="preserve">2 </t>
    </r>
    <r>
      <rPr>
        <sz val="8"/>
        <rFont val="Arial CE"/>
        <charset val="238"/>
      </rPr>
      <t>, vč. příslušenství</t>
    </r>
  </si>
  <si>
    <r>
      <t xml:space="preserve">Korugovaná chránička </t>
    </r>
    <r>
      <rPr>
        <sz val="8"/>
        <rFont val="Symbol"/>
        <family val="1"/>
        <charset val="2"/>
      </rPr>
      <t>f</t>
    </r>
    <r>
      <rPr>
        <sz val="8"/>
        <rFont val="Arial CE"/>
        <family val="2"/>
        <charset val="238"/>
      </rPr>
      <t xml:space="preserve"> KF09075, vč. příslušenství</t>
    </r>
  </si>
  <si>
    <t>Svorka SR02 pro zemnící pásku</t>
  </si>
  <si>
    <t>Lano FeZn 50</t>
  </si>
  <si>
    <t> pomocný materiál</t>
  </si>
  <si>
    <t>montáže</t>
  </si>
  <si>
    <t>montáž  zařízení uvedených v odst. "Dodávky" , vč. mechanizace</t>
  </si>
  <si>
    <t>montáž  zařízení uvedených v odst. "Materiál", vč. mechanizace</t>
  </si>
  <si>
    <t>napojení vodičů na stáv ÚS</t>
  </si>
  <si>
    <t>zemní práce</t>
  </si>
  <si>
    <t>vytyčení kabelového vedení vn v zastavěném terénu</t>
  </si>
  <si>
    <t>odstranění dřevitého porostu z keřů měkkého středně hustého</t>
  </si>
  <si>
    <r>
      <t>m</t>
    </r>
    <r>
      <rPr>
        <vertAlign val="superscript"/>
        <sz val="8"/>
        <rFont val="Arial CE"/>
        <charset val="238"/>
      </rPr>
      <t>2</t>
    </r>
  </si>
  <si>
    <t>sejmutí drnu</t>
  </si>
  <si>
    <t>výkop kabelové rýhy 50x100cm, zem. tř.3</t>
  </si>
  <si>
    <t>výkop jámy zem. tř 3</t>
  </si>
  <si>
    <r>
      <t>m</t>
    </r>
    <r>
      <rPr>
        <vertAlign val="superscript"/>
        <sz val="8"/>
        <rFont val="Arial CE"/>
        <charset val="238"/>
      </rPr>
      <t>3</t>
    </r>
  </si>
  <si>
    <t>krytí kabelu výstražnou fólií š. 33cm</t>
  </si>
  <si>
    <t>zához kabelové rýhy 50x100cm, zem. tř.3</t>
  </si>
  <si>
    <t>zához jámy zem. tř 3</t>
  </si>
  <si>
    <t>oddělení kabelů betonovou deskou</t>
  </si>
  <si>
    <t>položení drnu</t>
  </si>
  <si>
    <t xml:space="preserve"> D.2.3  Přípojka vysokého napětí - Celkem</t>
  </si>
  <si>
    <t>trafostanice</t>
  </si>
  <si>
    <r>
      <t>Kompaktní betonová trafostanice obsluhovatelná z venku, zastavěná plocha 5,32m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, výška 1,62m, hmotnost 8 t bez technologie, tj. korpus, střecha, dveře, průchodky VN a průchodk NN - systém dle dodavatele, odolné proti účinkům obloukového zkratu dle  ČSN EN 62 271-202</t>
    </r>
  </si>
  <si>
    <t>Elektrické vystojení trafostanice dle výkresu D.2.2.4, tj.:</t>
  </si>
  <si>
    <r>
      <t>světelná instalace, tj. 6 ks zářivkové (LED)svítidlo do 18W, krytí IP54, elektronický předřadník, 3 ks spínač řaz. 1, krytí IP44, kabeláž CYKY do 5x1,5mm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, PVC vkládací lišty LV, napojení na rozváděč RH</t>
    </r>
  </si>
  <si>
    <t>ostraha objektu - 3 ks dveřní spínač krytí min. IP44, kabely JYTY, napojení na rozváděč RH</t>
  </si>
  <si>
    <t>monitoring provozních stavů - přenos provozních stavů z 1. a 2. pole rozváděče VN 22kV, z ochranného relé transformátoru DMCR 3.0, kabely JYTY, vkládací lišty LV pro slaboproudé kabely, napojení na rozváděč RH</t>
  </si>
  <si>
    <r>
      <t>VN kabel CXEKCY 1x35 mm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, mezi rozváděčem R22kV a transaformátorem, vč. koncovek a úložného materiálu</t>
    </r>
  </si>
  <si>
    <t>silový kabel NN mezi transformátorem a rozváděčem RH, kabely CYKY do skříně měření RE</t>
  </si>
  <si>
    <t>vnitřní uzemnění a pospojování</t>
  </si>
  <si>
    <t>revize, zkoušky, zaškolení obsluhy</t>
  </si>
  <si>
    <t>Doprava (Bruzovice), jeřáb, osazení trafostanice</t>
  </si>
  <si>
    <t xml:space="preserve">sada </t>
  </si>
  <si>
    <t>TR</t>
  </si>
  <si>
    <t>Transformátor olejový, hermetické provedení, bezúdržbové, izolační hladiny  25/50/1501kV, olej bez PCB látek dle ČSN EN 60 076-1, výkon 400kVA, 22/0,4kV, 50Hz, vinutí Al, spojení Dyn1, krytí IP54/00, chlazení ONAN, tř. izolace vinutí A dle ČSN 60085, nap. nakrátko 4%, ztráty naprázdno 430W, ztráty nakrátko 4600W, akustický tlak 38dB, VN vinutí - lakovaný drát, NN vinutí izolované Pregpreg-fólií a vytvrzené, osazené ochranné relé DMCR 3.0., vč. komplet. příslušemství</t>
  </si>
  <si>
    <t>R22</t>
  </si>
  <si>
    <r>
      <t>VN rozváděč kompaktní nerozšiřitelný typ RM6 QI-NE, rozm. 829x1142x710mm, hmotnost 180 kg, jmen. napětí 24kV, provozní napětí 22kV, jmen. proud přípojnic 630A, krátkodobý proud 20kA.s</t>
    </r>
    <r>
      <rPr>
        <vertAlign val="superscript"/>
        <sz val="8"/>
        <rFont val="Arial CE"/>
        <charset val="238"/>
      </rPr>
      <t>-1</t>
    </r>
    <r>
      <rPr>
        <sz val="8"/>
        <rFont val="Arial CE"/>
        <charset val="238"/>
      </rPr>
      <t>, dynamický proud 50kA max., provedení pro ČEZ, tech. údaje a vystrojení viz příloha D.2.4.7</t>
    </r>
  </si>
  <si>
    <t xml:space="preserve">kompl. </t>
  </si>
  <si>
    <t>pole č.1 - 1 ks odpínač a uzemňovač ovl. mechanismus mžikový, sada pom. kontaktů odpínače a uzemňovače</t>
  </si>
  <si>
    <r>
      <t xml:space="preserve">                1 sada připojovací průchodky typ C (závit M16-630A pro kabel do 240mm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 xml:space="preserve"> pro připojení kabelů pomocí úhlových nebo T konektorů - vyvedení spodem</t>
    </r>
  </si>
  <si>
    <t xml:space="preserve">                3 ks kapacitní napěťový snínač, vč. indikace přítomnosti napětí VPIS</t>
  </si>
  <si>
    <t>pole č.2 - 1 ks odpínač a uzemňovač ovl. mechanismus mžikový, sada pom. kontaktů odpínače a uzemňovače</t>
  </si>
  <si>
    <t xml:space="preserve">                 1 sada držák pojistek bez pojistkových vložek VN</t>
  </si>
  <si>
    <t xml:space="preserve">                 1 sada připojovací průchodky typ A (násuvné-250A) pro kabel do 95mm2 pro připojení kabelů pomocí úhlových nebo přímých konektorů - vyvedení spodem</t>
  </si>
  <si>
    <t xml:space="preserve">                 1 sada pojistek například Fusarc 25A</t>
  </si>
  <si>
    <t xml:space="preserve">                 3 ks kapacitní napěťový snínač, vč. indikace přítomnosti napětí VPIS</t>
  </si>
  <si>
    <t>příslušenství: ovládací páka, fázový komparátor, 1 sada náhradních pojistek 25A, KIT pro odfuk plynů spodem</t>
  </si>
  <si>
    <t>RH</t>
  </si>
  <si>
    <t>Rozváděč probetonové transformovny rámový typ RBTR - 0663/4424, In přípojnic 630A, In hl. jističe 630A, rozm. 850x1150x335mm, jištění vývodů - pojistkové lišty, počet vývodů 4, způsob měření nepřímé fakturační měření spotřeby elektroměrem (ve skříni měření) - provedení pro ČEZ, uspořádání sestavy a směr přívodu dle dodavatele, tech. údaje a vystrojení viz příloha D.2.4.8</t>
  </si>
  <si>
    <t>1 ks Jistič 3P Modeion, BH630N, elektronická jednotka spouští SE-BH-0630-DTV3, spín. jednotka BHD-0010-Au-Au, vč. příslušenství</t>
  </si>
  <si>
    <t>6 ks Proudový transformátor CLA 3.2 400/5A, 10VA, 0,5% S, úřední cejch + ověření</t>
  </si>
  <si>
    <t>1 ks Zkušební svorkovnice ZS1b</t>
  </si>
  <si>
    <t>1 ks Analyzátor sítě PM 5110, napěťový a proudový vstup, napájení 230VAC, výstup Modbus RTU</t>
  </si>
  <si>
    <t>1 ks kompenzační kondenzátor CSADG 1-0,44/6,25, 0,44kV, 6,25kVAr, vč. objímky</t>
  </si>
  <si>
    <t>2 ks Odpínač válcových pojistek OPV10S/3, 3P, velikost 10x38, vč. válcových pojistkových vložek PV10-2A</t>
  </si>
  <si>
    <t>1 ks Odpínač válcových pojistek OPV10S/3, 3P, velikost 10x38, vč. válcových pojistkových vložek PV10-10A</t>
  </si>
  <si>
    <t>1ks Odpínač válcových pojistek OPV10S/1, 1P, velikost 10x38, vč. válcových pojistkových vložek PV10-10A</t>
  </si>
  <si>
    <t>1ks Odpínač válcových pojistek OPV10S/1, 1P, velikost 10x38, vč. válcových pojistkových vložek PV10-25A</t>
  </si>
  <si>
    <t>1ks Odpínač válcových pojistek OPV10S/1-1N, 1P + N, velikost 10x38, vč. válcových pojistkových vložek PV10-2A</t>
  </si>
  <si>
    <t xml:space="preserve">1 ks Lištový odpínač FD2-33/LW, 3P, velikost 2, včetně nožových pojistkových vložek PNA2 400A </t>
  </si>
  <si>
    <t xml:space="preserve">1 ks Lištový odpínač FD2-33/LW, 3P, velikost 2, včetně nožových pojistkových vložek PNA2 50A </t>
  </si>
  <si>
    <t>2 ks Lištový odpínač FD2-33/LW, 3P, velikost 2</t>
  </si>
  <si>
    <t>1 ks Kombinovaný poudový chránič dvoupólový DPNN Vigi 10B2P, 30mA, rez. proud 30mA s nadproud. spouští  10A/B</t>
  </si>
  <si>
    <t>1 ks Kombinovaný poudový chránič dvoupólový DPNN Vigi 16B2P, 30mA, rez. proud 30mA s nadproud. spouští  16A/B</t>
  </si>
  <si>
    <t>1 ks Kombinovaný poudový chránič dvoupólový DPNN Vigi 6B2P, 30mA, rez. proud 30mA s nadproud. spouští  6A/B</t>
  </si>
  <si>
    <t>1 ks zásuvka PC, 2P s kolíkem na DIN lištu, 16A/230V</t>
  </si>
  <si>
    <r>
      <t>4 ks Řadová svorkovnice RSA 4 mm</t>
    </r>
    <r>
      <rPr>
        <vertAlign val="superscript"/>
        <sz val="8"/>
        <rFont val="Arial CE"/>
        <family val="2"/>
        <charset val="238"/>
      </rPr>
      <t>2</t>
    </r>
  </si>
  <si>
    <r>
      <t>15 ks Řadová svorkovnice RSA 2,5 mm</t>
    </r>
    <r>
      <rPr>
        <vertAlign val="superscript"/>
        <sz val="8"/>
        <rFont val="Arial CE"/>
        <family val="2"/>
        <charset val="238"/>
      </rPr>
      <t>2</t>
    </r>
  </si>
  <si>
    <t>RE</t>
  </si>
  <si>
    <t xml:space="preserve">Typová univerzální skříň měření SM1s pevným a výklopným panelem, prosklené dveře s uzamykatelným uzávěrem, rozm. 550x320x650mm, s optočlenem a přijímačem HDO, například provedení pro ČEZ nebo lepších parametrů </t>
  </si>
  <si>
    <t>matriál</t>
  </si>
  <si>
    <t>Vodič FeZn 30x4</t>
  </si>
  <si>
    <t>štítek označovací</t>
  </si>
  <si>
    <t>zemnící tyč ZT02</t>
  </si>
  <si>
    <t>bezp. tabulka z izol. hmoty NB.3.01.03 - Vysoké napětí - zivotu nebezpečno</t>
  </si>
  <si>
    <t>bezp. tabulka z izol. hmoty NB.3.01.21 - Pozor pod napětím</t>
  </si>
  <si>
    <t>bezp. tabulka z izol. hmoty NB.3.01.31 - Pozor - zpětný proud</t>
  </si>
  <si>
    <t>bezp. tabulka z izol. hmoty NB.3.01.37 - Pozor - uzemněno</t>
  </si>
  <si>
    <t>bezp. tabulka z izol. hmoty NB.3.01.82 - Pozor - systém pod napětím</t>
  </si>
  <si>
    <t>bezp. tabulka z izol. hmoty NB.3.19.31 - Pozor - na zařízení se pracuje</t>
  </si>
  <si>
    <t>bezp. tabulka z izol. hmoty NB.2.39.03 - Jen zde pracuj</t>
  </si>
  <si>
    <t>bezp. tabulka z izol. hmoty NB.1.41.03 - Nezapínej - na zařízení se pracuje</t>
  </si>
  <si>
    <t>Plakát - První pomoc při úrazech elektrřinou</t>
  </si>
  <si>
    <t>tabulka smaltovaná A3-A4</t>
  </si>
  <si>
    <t>montáž</t>
  </si>
  <si>
    <t>montáž  zařízení uvedených v odst. "Materiál"</t>
  </si>
  <si>
    <t>součinnost při dodávce kompletní trafostanice a dodavatelem ASŘ</t>
  </si>
  <si>
    <t>revize na vnější uzemnění</t>
  </si>
  <si>
    <t>výkop  rýhy 35x70cm, zem. tř.3</t>
  </si>
  <si>
    <t>výkop  rýhy 35x30cm, zem. tř.3</t>
  </si>
  <si>
    <t>pevné spojení páskových zemničů</t>
  </si>
  <si>
    <t>zához rýhy 35x70cm, zem. tř.3</t>
  </si>
  <si>
    <t>zához rýhy 35x30cm, zem. tř.3</t>
  </si>
  <si>
    <t>Stavební součinnost:</t>
  </si>
  <si>
    <t>výkop jam</t>
  </si>
  <si>
    <t>přesun výkopu</t>
  </si>
  <si>
    <t>zásyp jam</t>
  </si>
  <si>
    <t>úprava pláně + zatravnění</t>
  </si>
  <si>
    <t>chodníky</t>
  </si>
  <si>
    <t>štěrkopískové lože tl. 150mm</t>
  </si>
  <si>
    <t>chodník z betonových dlaždic 500x500x50mm</t>
  </si>
  <si>
    <t>odvoz suti + uložení</t>
  </si>
  <si>
    <t>uložení</t>
  </si>
  <si>
    <t>odvoz do 1 km (uskladnit v areálu PK, zeminu využije SmVak na zásypy)</t>
  </si>
  <si>
    <t>plocha ze silničních panelů</t>
  </si>
  <si>
    <t>rozebírání plochy (vedle trafostanice)</t>
  </si>
  <si>
    <t>obnovení plochy (vedle trafostanice)</t>
  </si>
  <si>
    <t xml:space="preserve"> D.2.4 Trafostanice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</si>
</sst>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_ ;\-#,##0\ "/>
  </numFmts>
  <fonts count="6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Helv"/>
    </font>
    <font>
      <sz val="8"/>
      <name val="Arial"/>
      <family val="2"/>
    </font>
    <font>
      <sz val="8"/>
      <name val="Symbol"/>
      <family val="1"/>
      <charset val="2"/>
    </font>
    <font>
      <sz val="8"/>
      <name val="Arial"/>
      <family val="2"/>
      <charset val="238"/>
    </font>
    <font>
      <sz val="8"/>
      <name val="Arial CE"/>
      <charset val="238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sz val="8"/>
      <name val="Arial"/>
      <charset val="238"/>
    </font>
    <font>
      <vertAlign val="superscript"/>
      <sz val="8"/>
      <name val="Arial CE"/>
      <charset val="238"/>
    </font>
    <font>
      <b/>
      <sz val="8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</fills>
  <borders count="7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5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1" fillId="0" borderId="24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41" fillId="0" borderId="31" xfId="0" applyFont="1" applyBorder="1" applyAlignment="1">
      <alignment horizontal="center" vertical="top" wrapText="1"/>
    </xf>
    <xf numFmtId="0" fontId="41" fillId="5" borderId="32" xfId="0" applyFont="1" applyFill="1" applyBorder="1" applyAlignment="1">
      <alignment horizontal="left" vertical="top" wrapText="1"/>
    </xf>
    <xf numFmtId="0" fontId="41" fillId="5" borderId="32" xfId="0" applyFont="1" applyFill="1" applyBorder="1" applyAlignment="1">
      <alignment horizontal="center" vertical="top"/>
    </xf>
    <xf numFmtId="0" fontId="41" fillId="5" borderId="32" xfId="0" applyFont="1" applyFill="1" applyBorder="1" applyAlignment="1">
      <alignment horizontal="center" vertical="top" wrapText="1"/>
    </xf>
    <xf numFmtId="0" fontId="41" fillId="5" borderId="33" xfId="0" applyFont="1" applyFill="1" applyBorder="1" applyAlignment="1">
      <alignment horizontal="center" vertical="top" wrapText="1"/>
    </xf>
    <xf numFmtId="0" fontId="43" fillId="0" borderId="0" xfId="0" applyFont="1" applyAlignment="1">
      <alignment vertical="top"/>
    </xf>
    <xf numFmtId="0" fontId="44" fillId="0" borderId="34" xfId="0" applyFont="1" applyBorder="1" applyAlignment="1">
      <alignment horizontal="center" vertical="top" wrapText="1"/>
    </xf>
    <xf numFmtId="0" fontId="44" fillId="0" borderId="35" xfId="0" applyFont="1" applyBorder="1" applyAlignment="1">
      <alignment horizontal="center" vertical="top" wrapText="1"/>
    </xf>
    <xf numFmtId="0" fontId="44" fillId="0" borderId="35" xfId="0" applyFont="1" applyBorder="1" applyAlignment="1">
      <alignment horizontal="center" vertical="top"/>
    </xf>
    <xf numFmtId="0" fontId="44" fillId="0" borderId="36" xfId="0" applyFont="1" applyBorder="1" applyAlignment="1">
      <alignment horizontal="center" vertical="top" wrapText="1"/>
    </xf>
    <xf numFmtId="0" fontId="44" fillId="0" borderId="37" xfId="0" applyFont="1" applyBorder="1" applyAlignment="1">
      <alignment horizontal="center" vertical="top"/>
    </xf>
    <xf numFmtId="0" fontId="43" fillId="0" borderId="38" xfId="0" applyFont="1" applyBorder="1" applyAlignment="1">
      <alignment horizontal="center" vertical="top" wrapText="1"/>
    </xf>
    <xf numFmtId="0" fontId="44" fillId="0" borderId="38" xfId="0" applyFont="1" applyBorder="1" applyAlignment="1">
      <alignment horizontal="center" vertical="top"/>
    </xf>
    <xf numFmtId="0" fontId="44" fillId="0" borderId="39" xfId="0" applyFont="1" applyBorder="1" applyAlignment="1">
      <alignment horizontal="center" vertical="top"/>
    </xf>
    <xf numFmtId="0" fontId="44" fillId="0" borderId="26" xfId="0" applyFont="1" applyBorder="1" applyAlignment="1">
      <alignment horizontal="center" vertical="top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center" vertical="top"/>
    </xf>
    <xf numFmtId="168" fontId="44" fillId="0" borderId="27" xfId="0" applyNumberFormat="1" applyFont="1" applyBorder="1" applyAlignment="1">
      <alignment horizontal="center" vertical="top"/>
    </xf>
    <xf numFmtId="168" fontId="44" fillId="0" borderId="0" xfId="0" applyNumberFormat="1" applyFont="1" applyAlignment="1">
      <alignment horizontal="center" vertical="top"/>
    </xf>
    <xf numFmtId="0" fontId="44" fillId="0" borderId="0" xfId="0" applyFont="1" applyAlignment="1">
      <alignment horizontal="left" vertical="top" wrapText="1"/>
    </xf>
    <xf numFmtId="3" fontId="44" fillId="0" borderId="0" xfId="0" applyNumberFormat="1" applyFont="1" applyAlignment="1" applyProtection="1">
      <alignment horizontal="center" vertical="top"/>
      <protection locked="0"/>
    </xf>
    <xf numFmtId="0" fontId="44" fillId="0" borderId="40" xfId="0" applyFont="1" applyBorder="1" applyAlignment="1">
      <alignment horizontal="center" vertical="top"/>
    </xf>
    <xf numFmtId="168" fontId="45" fillId="0" borderId="40" xfId="0" applyNumberFormat="1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3" fillId="0" borderId="0" xfId="0" applyFont="1" applyAlignment="1">
      <alignment horizontal="left" vertical="top" wrapText="1"/>
    </xf>
    <xf numFmtId="0" fontId="41" fillId="5" borderId="31" xfId="0" applyFont="1" applyFill="1" applyBorder="1" applyAlignment="1">
      <alignment horizontal="center" vertical="top" wrapText="1"/>
    </xf>
    <xf numFmtId="0" fontId="47" fillId="0" borderId="44" xfId="0" applyFont="1" applyBorder="1" applyAlignment="1">
      <alignment horizontal="center" vertical="center" wrapText="1"/>
    </xf>
    <xf numFmtId="0" fontId="47" fillId="0" borderId="45" xfId="0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 wrapText="1"/>
    </xf>
    <xf numFmtId="0" fontId="47" fillId="0" borderId="46" xfId="0" applyFont="1" applyBorder="1" applyAlignment="1">
      <alignment horizontal="center" vertical="center" wrapText="1"/>
    </xf>
    <xf numFmtId="0" fontId="48" fillId="0" borderId="31" xfId="0" applyFont="1" applyBorder="1" applyAlignment="1">
      <alignment horizontal="center" vertical="center" wrapText="1"/>
    </xf>
    <xf numFmtId="0" fontId="48" fillId="0" borderId="32" xfId="0" applyFont="1" applyBorder="1" applyAlignment="1">
      <alignment vertical="top" wrapText="1"/>
    </xf>
    <xf numFmtId="0" fontId="48" fillId="0" borderId="32" xfId="0" applyFont="1" applyBorder="1" applyAlignment="1">
      <alignment horizontal="center"/>
    </xf>
    <xf numFmtId="3" fontId="48" fillId="0" borderId="32" xfId="0" applyNumberFormat="1" applyFont="1" applyBorder="1"/>
    <xf numFmtId="3" fontId="48" fillId="0" borderId="33" xfId="0" applyNumberFormat="1" applyFont="1" applyBorder="1"/>
    <xf numFmtId="0" fontId="48" fillId="0" borderId="34" xfId="0" applyFont="1" applyBorder="1" applyAlignment="1">
      <alignment horizontal="center" vertical="center" wrapText="1"/>
    </xf>
    <xf numFmtId="0" fontId="48" fillId="0" borderId="35" xfId="0" applyFont="1" applyBorder="1" applyAlignment="1">
      <alignment vertical="top" wrapText="1"/>
    </xf>
    <xf numFmtId="0" fontId="47" fillId="0" borderId="35" xfId="0" applyFont="1" applyBorder="1" applyAlignment="1">
      <alignment horizontal="center" vertical="center"/>
    </xf>
    <xf numFmtId="0" fontId="48" fillId="0" borderId="35" xfId="0" applyFont="1" applyBorder="1" applyAlignment="1">
      <alignment horizontal="center" vertical="top"/>
    </xf>
    <xf numFmtId="3" fontId="48" fillId="0" borderId="35" xfId="0" applyNumberFormat="1" applyFont="1" applyBorder="1" applyAlignment="1">
      <alignment horizontal="right" wrapText="1"/>
    </xf>
    <xf numFmtId="3" fontId="48" fillId="0" borderId="36" xfId="0" applyNumberFormat="1" applyFont="1" applyBorder="1"/>
    <xf numFmtId="0" fontId="48" fillId="0" borderId="35" xfId="0" applyFont="1" applyBorder="1" applyAlignment="1">
      <alignment horizontal="center"/>
    </xf>
    <xf numFmtId="3" fontId="48" fillId="0" borderId="35" xfId="0" applyNumberFormat="1" applyFont="1" applyBorder="1"/>
    <xf numFmtId="0" fontId="48" fillId="0" borderId="35" xfId="0" applyFont="1" applyBorder="1"/>
    <xf numFmtId="0" fontId="48" fillId="0" borderId="35" xfId="0" applyFont="1" applyBorder="1" applyAlignment="1">
      <alignment wrapText="1"/>
    </xf>
    <xf numFmtId="0" fontId="48" fillId="0" borderId="35" xfId="0" applyFont="1" applyBorder="1" applyAlignment="1">
      <alignment vertical="center" wrapText="1"/>
    </xf>
    <xf numFmtId="0" fontId="48" fillId="0" borderId="35" xfId="0" applyFont="1" applyBorder="1" applyAlignment="1">
      <alignment horizontal="center" vertical="center"/>
    </xf>
    <xf numFmtId="3" fontId="48" fillId="0" borderId="35" xfId="0" applyNumberFormat="1" applyFont="1" applyBorder="1" applyAlignment="1">
      <alignment vertical="center"/>
    </xf>
    <xf numFmtId="3" fontId="48" fillId="0" borderId="36" xfId="0" applyNumberFormat="1" applyFont="1" applyBorder="1" applyAlignment="1">
      <alignment vertical="center"/>
    </xf>
    <xf numFmtId="0" fontId="48" fillId="0" borderId="37" xfId="0" applyFont="1" applyBorder="1" applyAlignment="1">
      <alignment horizontal="center" vertical="center" wrapText="1"/>
    </xf>
    <xf numFmtId="0" fontId="48" fillId="0" borderId="38" xfId="0" applyFont="1" applyBorder="1" applyAlignment="1">
      <alignment vertical="top" wrapText="1"/>
    </xf>
    <xf numFmtId="0" fontId="47" fillId="0" borderId="38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/>
    </xf>
    <xf numFmtId="3" fontId="48" fillId="0" borderId="38" xfId="0" applyNumberFormat="1" applyFont="1" applyBorder="1" applyAlignment="1">
      <alignment horizontal="right" wrapText="1"/>
    </xf>
    <xf numFmtId="3" fontId="48" fillId="0" borderId="39" xfId="0" applyNumberFormat="1" applyFont="1" applyBorder="1"/>
    <xf numFmtId="0" fontId="51" fillId="0" borderId="32" xfId="0" applyFont="1" applyBorder="1" applyAlignment="1">
      <alignment vertical="center" wrapText="1"/>
    </xf>
    <xf numFmtId="0" fontId="51" fillId="0" borderId="32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3" fontId="48" fillId="0" borderId="32" xfId="0" applyNumberFormat="1" applyFont="1" applyBorder="1" applyAlignment="1">
      <alignment vertical="center"/>
    </xf>
    <xf numFmtId="3" fontId="48" fillId="0" borderId="33" xfId="0" applyNumberFormat="1" applyFont="1" applyBorder="1" applyAlignment="1">
      <alignment vertical="center"/>
    </xf>
    <xf numFmtId="0" fontId="50" fillId="0" borderId="0" xfId="0" applyFont="1"/>
    <xf numFmtId="0" fontId="51" fillId="0" borderId="35" xfId="0" applyFont="1" applyBorder="1" applyAlignment="1">
      <alignment vertical="top" wrapText="1"/>
    </xf>
    <xf numFmtId="0" fontId="44" fillId="0" borderId="35" xfId="0" applyFont="1" applyBorder="1" applyAlignment="1">
      <alignment horizontal="center"/>
    </xf>
    <xf numFmtId="0" fontId="51" fillId="0" borderId="35" xfId="0" applyFont="1" applyBorder="1" applyAlignment="1">
      <alignment horizontal="center"/>
    </xf>
    <xf numFmtId="3" fontId="51" fillId="0" borderId="35" xfId="0" applyNumberFormat="1" applyFont="1" applyBorder="1"/>
    <xf numFmtId="3" fontId="51" fillId="0" borderId="36" xfId="0" applyNumberFormat="1" applyFont="1" applyBorder="1"/>
    <xf numFmtId="0" fontId="44" fillId="0" borderId="35" xfId="0" applyFont="1" applyBorder="1" applyAlignment="1">
      <alignment vertical="center" wrapText="1"/>
    </xf>
    <xf numFmtId="0" fontId="51" fillId="0" borderId="35" xfId="0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 wrapText="1"/>
    </xf>
    <xf numFmtId="3" fontId="51" fillId="0" borderId="35" xfId="0" applyNumberFormat="1" applyFont="1" applyBorder="1" applyAlignment="1">
      <alignment vertical="center"/>
    </xf>
    <xf numFmtId="3" fontId="51" fillId="0" borderId="36" xfId="0" applyNumberFormat="1" applyFont="1" applyBorder="1" applyAlignment="1">
      <alignment vertical="center"/>
    </xf>
    <xf numFmtId="0" fontId="48" fillId="0" borderId="38" xfId="0" applyFont="1" applyBorder="1" applyAlignment="1">
      <alignment horizontal="center" vertical="center"/>
    </xf>
    <xf numFmtId="3" fontId="48" fillId="0" borderId="38" xfId="0" applyNumberFormat="1" applyFont="1" applyBorder="1" applyProtection="1">
      <protection locked="0" hidden="1"/>
    </xf>
    <xf numFmtId="0" fontId="52" fillId="0" borderId="32" xfId="0" applyFont="1" applyBorder="1" applyAlignment="1">
      <alignment horizontal="center" vertical="center"/>
    </xf>
    <xf numFmtId="0" fontId="52" fillId="0" borderId="35" xfId="0" applyFont="1" applyBorder="1" applyAlignment="1">
      <alignment horizontal="center" vertical="center"/>
    </xf>
    <xf numFmtId="3" fontId="48" fillId="0" borderId="38" xfId="0" applyNumberFormat="1" applyFont="1" applyBorder="1"/>
    <xf numFmtId="0" fontId="53" fillId="0" borderId="35" xfId="0" applyFont="1" applyBorder="1" applyAlignment="1">
      <alignment vertical="center" wrapText="1"/>
    </xf>
    <xf numFmtId="0" fontId="53" fillId="0" borderId="35" xfId="0" applyFont="1" applyBorder="1" applyAlignment="1">
      <alignment horizontal="center" vertical="center" wrapText="1"/>
    </xf>
    <xf numFmtId="0" fontId="53" fillId="0" borderId="35" xfId="0" applyFont="1" applyBorder="1" applyAlignment="1">
      <alignment horizontal="center"/>
    </xf>
    <xf numFmtId="0" fontId="53" fillId="0" borderId="32" xfId="0" applyFont="1" applyBorder="1" applyAlignment="1">
      <alignment horizontal="center"/>
    </xf>
    <xf numFmtId="0" fontId="52" fillId="0" borderId="0" xfId="0" applyFont="1"/>
    <xf numFmtId="0" fontId="48" fillId="0" borderId="35" xfId="0" applyFont="1" applyBorder="1" applyAlignment="1">
      <alignment horizontal="center" wrapText="1"/>
    </xf>
    <xf numFmtId="0" fontId="48" fillId="0" borderId="38" xfId="0" applyFont="1" applyBorder="1"/>
    <xf numFmtId="0" fontId="48" fillId="0" borderId="35" xfId="0" applyFont="1" applyBorder="1" applyAlignment="1">
      <alignment vertical="center"/>
    </xf>
    <xf numFmtId="49" fontId="48" fillId="0" borderId="38" xfId="0" applyNumberFormat="1" applyFont="1" applyBorder="1" applyAlignment="1">
      <alignment horizontal="center" vertical="center" wrapText="1"/>
    </xf>
    <xf numFmtId="0" fontId="48" fillId="0" borderId="44" xfId="0" applyFont="1" applyBorder="1" applyAlignment="1">
      <alignment horizontal="center" vertical="center" wrapText="1"/>
    </xf>
    <xf numFmtId="0" fontId="48" fillId="0" borderId="45" xfId="0" applyFont="1" applyBorder="1"/>
    <xf numFmtId="0" fontId="47" fillId="0" borderId="45" xfId="0" applyFont="1" applyBorder="1" applyAlignment="1">
      <alignment horizontal="center"/>
    </xf>
    <xf numFmtId="3" fontId="48" fillId="0" borderId="45" xfId="0" applyNumberFormat="1" applyFont="1" applyBorder="1" applyProtection="1">
      <protection locked="0" hidden="1"/>
    </xf>
    <xf numFmtId="3" fontId="47" fillId="0" borderId="46" xfId="0" applyNumberFormat="1" applyFont="1" applyBorder="1"/>
    <xf numFmtId="0" fontId="0" fillId="0" borderId="0" xfId="0" applyAlignment="1">
      <alignment horizontal="center" vertical="center"/>
    </xf>
    <xf numFmtId="9" fontId="0" fillId="0" borderId="0" xfId="0" applyNumberFormat="1"/>
    <xf numFmtId="0" fontId="48" fillId="0" borderId="35" xfId="0" applyFont="1" applyBorder="1" applyAlignment="1">
      <alignment horizontal="center" vertical="center" wrapText="1"/>
    </xf>
    <xf numFmtId="9" fontId="52" fillId="0" borderId="0" xfId="0" applyNumberFormat="1" applyFont="1"/>
    <xf numFmtId="0" fontId="48" fillId="0" borderId="32" xfId="0" applyFont="1" applyBorder="1"/>
    <xf numFmtId="0" fontId="53" fillId="0" borderId="32" xfId="0" applyFont="1" applyBorder="1" applyAlignment="1">
      <alignment horizontal="center" vertical="center" wrapText="1"/>
    </xf>
    <xf numFmtId="3" fontId="48" fillId="0" borderId="35" xfId="0" applyNumberFormat="1" applyFont="1" applyBorder="1" applyAlignment="1">
      <alignment horizontal="center"/>
    </xf>
    <xf numFmtId="0" fontId="48" fillId="0" borderId="32" xfId="0" applyFont="1" applyBorder="1" applyAlignment="1">
      <alignment vertical="center" wrapText="1"/>
    </xf>
    <xf numFmtId="0" fontId="55" fillId="0" borderId="32" xfId="0" applyFont="1" applyBorder="1" applyAlignment="1">
      <alignment horizontal="center" vertical="center"/>
    </xf>
    <xf numFmtId="0" fontId="56" fillId="0" borderId="35" xfId="0" applyFont="1" applyBorder="1" applyAlignment="1">
      <alignment horizontal="center" vertical="center"/>
    </xf>
    <xf numFmtId="0" fontId="50" fillId="0" borderId="35" xfId="0" applyFont="1" applyBorder="1" applyAlignment="1">
      <alignment horizontal="center" vertical="center"/>
    </xf>
    <xf numFmtId="0" fontId="55" fillId="0" borderId="38" xfId="0" applyFont="1" applyBorder="1" applyAlignment="1">
      <alignment vertical="center" wrapText="1"/>
    </xf>
    <xf numFmtId="0" fontId="53" fillId="0" borderId="38" xfId="0" applyFont="1" applyBorder="1" applyAlignment="1">
      <alignment horizontal="center" vertical="center" wrapText="1"/>
    </xf>
    <xf numFmtId="3" fontId="48" fillId="0" borderId="38" xfId="0" applyNumberFormat="1" applyFont="1" applyBorder="1" applyAlignment="1">
      <alignment vertical="center"/>
    </xf>
    <xf numFmtId="3" fontId="48" fillId="0" borderId="39" xfId="0" applyNumberFormat="1" applyFont="1" applyBorder="1" applyAlignment="1">
      <alignment vertical="center"/>
    </xf>
    <xf numFmtId="0" fontId="48" fillId="0" borderId="35" xfId="0" applyFont="1" applyBorder="1" applyAlignment="1">
      <alignment horizontal="left"/>
    </xf>
    <xf numFmtId="0" fontId="48" fillId="0" borderId="32" xfId="0" applyFont="1" applyBorder="1" applyAlignment="1">
      <alignment horizontal="left" vertical="center" wrapText="1"/>
    </xf>
    <xf numFmtId="0" fontId="47" fillId="0" borderId="32" xfId="0" applyFont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 wrapText="1"/>
    </xf>
    <xf numFmtId="3" fontId="48" fillId="0" borderId="32" xfId="0" applyNumberFormat="1" applyFont="1" applyBorder="1" applyAlignment="1">
      <alignment horizontal="right" vertical="center" wrapText="1"/>
    </xf>
    <xf numFmtId="49" fontId="48" fillId="0" borderId="32" xfId="0" applyNumberFormat="1" applyFont="1" applyBorder="1" applyAlignment="1">
      <alignment horizontal="center" vertical="center" wrapText="1"/>
    </xf>
    <xf numFmtId="49" fontId="48" fillId="0" borderId="47" xfId="0" applyNumberFormat="1" applyFont="1" applyBorder="1" applyAlignment="1">
      <alignment vertical="center" wrapText="1"/>
    </xf>
    <xf numFmtId="49" fontId="57" fillId="6" borderId="48" xfId="0" applyNumberFormat="1" applyFont="1" applyFill="1" applyBorder="1" applyAlignment="1">
      <alignment horizontal="left"/>
    </xf>
    <xf numFmtId="4" fontId="57" fillId="6" borderId="48" xfId="0" applyNumberFormat="1" applyFont="1" applyFill="1" applyBorder="1" applyAlignment="1">
      <alignment horizontal="left"/>
    </xf>
    <xf numFmtId="49" fontId="58" fillId="7" borderId="48" xfId="0" applyNumberFormat="1" applyFont="1" applyFill="1" applyBorder="1" applyAlignment="1">
      <alignment horizontal="left"/>
    </xf>
    <xf numFmtId="4" fontId="58" fillId="7" borderId="48" xfId="0" applyNumberFormat="1" applyFont="1" applyFill="1" applyBorder="1" applyAlignment="1">
      <alignment horizontal="right"/>
    </xf>
    <xf numFmtId="49" fontId="59" fillId="8" borderId="48" xfId="0" applyNumberFormat="1" applyFont="1" applyFill="1" applyBorder="1" applyAlignment="1">
      <alignment horizontal="left"/>
    </xf>
    <xf numFmtId="4" fontId="59" fillId="8" borderId="48" xfId="0" applyNumberFormat="1" applyFont="1" applyFill="1" applyBorder="1" applyAlignment="1">
      <alignment horizontal="right"/>
    </xf>
    <xf numFmtId="49" fontId="57" fillId="9" borderId="48" xfId="0" applyNumberFormat="1" applyFont="1" applyFill="1" applyBorder="1" applyAlignment="1">
      <alignment horizontal="left" wrapText="1"/>
    </xf>
    <xf numFmtId="49" fontId="57" fillId="9" borderId="48" xfId="0" applyNumberFormat="1" applyFont="1" applyFill="1" applyBorder="1" applyAlignment="1">
      <alignment horizontal="left"/>
    </xf>
    <xf numFmtId="4" fontId="57" fillId="9" borderId="48" xfId="0" applyNumberFormat="1" applyFont="1" applyFill="1" applyBorder="1" applyAlignment="1">
      <alignment horizontal="right"/>
    </xf>
    <xf numFmtId="49" fontId="0" fillId="0" borderId="0" xfId="0" applyNumberFormat="1"/>
    <xf numFmtId="4" fontId="0" fillId="0" borderId="0" xfId="0" applyNumberFormat="1"/>
    <xf numFmtId="3" fontId="58" fillId="7" borderId="48" xfId="0" applyNumberFormat="1" applyFont="1" applyFill="1" applyBorder="1" applyAlignment="1">
      <alignment horizontal="right"/>
    </xf>
    <xf numFmtId="0" fontId="45" fillId="0" borderId="0" xfId="0" applyFont="1" applyAlignment="1">
      <alignment vertical="top" wrapText="1"/>
    </xf>
    <xf numFmtId="0" fontId="60" fillId="0" borderId="35" xfId="0" applyFont="1" applyBorder="1" applyAlignment="1">
      <alignment horizontal="center"/>
    </xf>
    <xf numFmtId="3" fontId="48" fillId="0" borderId="35" xfId="0" applyNumberFormat="1" applyFont="1" applyBorder="1" applyAlignment="1">
      <alignment horizontal="right" vertical="center" wrapText="1"/>
    </xf>
    <xf numFmtId="0" fontId="60" fillId="0" borderId="38" xfId="0" applyFont="1" applyBorder="1" applyAlignment="1">
      <alignment horizontal="center"/>
    </xf>
    <xf numFmtId="3" fontId="48" fillId="0" borderId="38" xfId="0" applyNumberFormat="1" applyFont="1" applyBorder="1" applyAlignment="1">
      <alignment wrapText="1"/>
    </xf>
    <xf numFmtId="0" fontId="53" fillId="0" borderId="32" xfId="0" applyFont="1" applyBorder="1" applyAlignment="1">
      <alignment vertical="center" wrapText="1"/>
    </xf>
    <xf numFmtId="0" fontId="50" fillId="0" borderId="49" xfId="0" applyFont="1" applyBorder="1" applyAlignment="1">
      <alignment horizontal="center" vertical="center"/>
    </xf>
    <xf numFmtId="3" fontId="48" fillId="0" borderId="32" xfId="0" applyNumberFormat="1" applyFont="1" applyBorder="1" applyAlignment="1">
      <alignment horizontal="right" wrapText="1"/>
    </xf>
    <xf numFmtId="0" fontId="48" fillId="0" borderId="50" xfId="0" applyFont="1" applyBorder="1" applyAlignment="1">
      <alignment horizontal="left" vertical="center"/>
    </xf>
    <xf numFmtId="0" fontId="48" fillId="0" borderId="50" xfId="0" applyFont="1" applyBorder="1" applyAlignment="1">
      <alignment horizontal="center" vertical="center"/>
    </xf>
    <xf numFmtId="3" fontId="48" fillId="0" borderId="50" xfId="0" applyNumberFormat="1" applyFont="1" applyBorder="1" applyAlignment="1">
      <alignment horizontal="right" vertical="center" wrapText="1"/>
    </xf>
    <xf numFmtId="3" fontId="48" fillId="0" borderId="52" xfId="0" applyNumberFormat="1" applyFont="1" applyBorder="1"/>
    <xf numFmtId="0" fontId="48" fillId="0" borderId="50" xfId="0" applyFont="1" applyBorder="1" applyAlignment="1">
      <alignment vertical="top" wrapText="1"/>
    </xf>
    <xf numFmtId="0" fontId="53" fillId="0" borderId="50" xfId="0" applyFont="1" applyBorder="1" applyAlignment="1">
      <alignment horizontal="center"/>
    </xf>
    <xf numFmtId="0" fontId="48" fillId="0" borderId="50" xfId="0" applyFont="1" applyBorder="1" applyAlignment="1">
      <alignment horizontal="center"/>
    </xf>
    <xf numFmtId="3" fontId="48" fillId="0" borderId="50" xfId="0" applyNumberFormat="1" applyFont="1" applyBorder="1"/>
    <xf numFmtId="0" fontId="48" fillId="0" borderId="55" xfId="0" applyFont="1" applyBorder="1" applyAlignment="1">
      <alignment horizontal="center"/>
    </xf>
    <xf numFmtId="49" fontId="48" fillId="0" borderId="45" xfId="0" applyNumberFormat="1" applyFont="1" applyBorder="1" applyAlignment="1">
      <alignment horizontal="center" vertical="center"/>
    </xf>
    <xf numFmtId="0" fontId="56" fillId="0" borderId="44" xfId="0" applyFont="1" applyBorder="1" applyAlignment="1">
      <alignment horizontal="center" vertical="center" wrapText="1"/>
    </xf>
    <xf numFmtId="0" fontId="56" fillId="0" borderId="45" xfId="0" applyFont="1" applyBorder="1" applyAlignment="1">
      <alignment horizontal="center" vertical="center" wrapText="1"/>
    </xf>
    <xf numFmtId="0" fontId="56" fillId="0" borderId="45" xfId="0" applyFont="1" applyBorder="1" applyAlignment="1">
      <alignment horizontal="left" vertical="center" wrapText="1"/>
    </xf>
    <xf numFmtId="0" fontId="56" fillId="0" borderId="45" xfId="0" applyFont="1" applyBorder="1" applyAlignment="1">
      <alignment horizontal="center"/>
    </xf>
    <xf numFmtId="3" fontId="56" fillId="0" borderId="45" xfId="0" applyNumberFormat="1" applyFont="1" applyBorder="1" applyAlignment="1">
      <alignment horizontal="right" wrapText="1"/>
    </xf>
    <xf numFmtId="3" fontId="48" fillId="0" borderId="46" xfId="0" applyNumberFormat="1" applyFont="1" applyBorder="1"/>
    <xf numFmtId="0" fontId="56" fillId="0" borderId="32" xfId="0" applyFont="1" applyBorder="1" applyAlignment="1">
      <alignment horizontal="left" vertical="center" wrapText="1"/>
    </xf>
    <xf numFmtId="0" fontId="56" fillId="0" borderId="35" xfId="0" applyFont="1" applyBorder="1" applyAlignment="1">
      <alignment horizontal="left" vertical="center" wrapText="1"/>
    </xf>
    <xf numFmtId="0" fontId="56" fillId="0" borderId="38" xfId="0" applyFont="1" applyBorder="1" applyAlignment="1">
      <alignment horizontal="left" vertical="center" wrapText="1"/>
    </xf>
    <xf numFmtId="0" fontId="56" fillId="0" borderId="45" xfId="0" applyFont="1" applyBorder="1" applyAlignment="1">
      <alignment horizontal="left" wrapText="1"/>
    </xf>
    <xf numFmtId="0" fontId="56" fillId="0" borderId="63" xfId="0" applyFont="1" applyBorder="1" applyAlignment="1">
      <alignment horizontal="center" vertical="center" wrapText="1"/>
    </xf>
    <xf numFmtId="0" fontId="56" fillId="0" borderId="57" xfId="0" applyFont="1" applyBorder="1" applyAlignment="1">
      <alignment horizontal="center" vertical="center"/>
    </xf>
    <xf numFmtId="0" fontId="48" fillId="0" borderId="57" xfId="0" applyFont="1" applyBorder="1" applyAlignment="1">
      <alignment horizontal="left" vertical="center" wrapText="1"/>
    </xf>
    <xf numFmtId="0" fontId="48" fillId="0" borderId="57" xfId="0" applyFont="1" applyBorder="1" applyAlignment="1">
      <alignment horizontal="center" wrapText="1"/>
    </xf>
    <xf numFmtId="0" fontId="55" fillId="0" borderId="24" xfId="0" applyFont="1" applyBorder="1" applyAlignment="1">
      <alignment horizontal="center"/>
    </xf>
    <xf numFmtId="0" fontId="48" fillId="0" borderId="57" xfId="0" applyFont="1" applyBorder="1" applyAlignment="1">
      <alignment horizontal="center"/>
    </xf>
    <xf numFmtId="3" fontId="48" fillId="0" borderId="57" xfId="0" applyNumberFormat="1" applyFont="1" applyBorder="1" applyAlignment="1">
      <alignment horizontal="right" wrapText="1"/>
    </xf>
    <xf numFmtId="3" fontId="48" fillId="0" borderId="59" xfId="0" applyNumberFormat="1" applyFont="1" applyBorder="1"/>
    <xf numFmtId="0" fontId="56" fillId="0" borderId="32" xfId="0" applyFont="1" applyBorder="1" applyAlignment="1">
      <alignment horizontal="left" wrapText="1"/>
    </xf>
    <xf numFmtId="0" fontId="56" fillId="0" borderId="35" xfId="0" applyFont="1" applyBorder="1" applyAlignment="1">
      <alignment horizontal="left" vertical="center"/>
    </xf>
    <xf numFmtId="0" fontId="56" fillId="0" borderId="35" xfId="0" applyFont="1" applyBorder="1" applyAlignment="1">
      <alignment horizontal="left" wrapText="1"/>
    </xf>
    <xf numFmtId="0" fontId="56" fillId="0" borderId="38" xfId="0" applyFont="1" applyBorder="1" applyAlignment="1">
      <alignment horizontal="left" vertical="center"/>
    </xf>
    <xf numFmtId="0" fontId="56" fillId="0" borderId="50" xfId="0" applyFont="1" applyBorder="1" applyAlignment="1">
      <alignment horizontal="left" wrapText="1"/>
    </xf>
    <xf numFmtId="0" fontId="48" fillId="0" borderId="35" xfId="0" applyFont="1" applyBorder="1" applyAlignment="1">
      <alignment horizontal="left" vertical="center"/>
    </xf>
    <xf numFmtId="0" fontId="56" fillId="0" borderId="45" xfId="0" applyFont="1" applyBorder="1" applyAlignment="1">
      <alignment horizontal="center" vertical="center"/>
    </xf>
    <xf numFmtId="0" fontId="48" fillId="0" borderId="49" xfId="0" applyFont="1" applyBorder="1" applyAlignment="1">
      <alignment horizontal="center" vertical="center" wrapText="1"/>
    </xf>
    <xf numFmtId="0" fontId="48" fillId="0" borderId="64" xfId="0" applyFont="1" applyBorder="1" applyAlignment="1">
      <alignment horizontal="center" vertical="center" wrapText="1"/>
    </xf>
    <xf numFmtId="0" fontId="48" fillId="0" borderId="56" xfId="0" applyFont="1" applyBorder="1" applyAlignment="1">
      <alignment vertical="top" wrapText="1"/>
    </xf>
    <xf numFmtId="0" fontId="48" fillId="0" borderId="56" xfId="0" applyFont="1" applyBorder="1" applyAlignment="1">
      <alignment horizontal="center"/>
    </xf>
    <xf numFmtId="3" fontId="48" fillId="0" borderId="56" xfId="0" applyNumberFormat="1" applyFont="1" applyBorder="1"/>
    <xf numFmtId="3" fontId="48" fillId="0" borderId="67" xfId="0" applyNumberFormat="1" applyFont="1" applyBorder="1"/>
    <xf numFmtId="0" fontId="0" fillId="0" borderId="68" xfId="0" applyBorder="1" applyAlignment="1">
      <alignment horizontal="center" vertical="center"/>
    </xf>
    <xf numFmtId="49" fontId="48" fillId="0" borderId="69" xfId="0" applyNumberFormat="1" applyFont="1" applyBorder="1" applyAlignment="1">
      <alignment horizontal="center" vertical="center" textRotation="90"/>
    </xf>
    <xf numFmtId="0" fontId="62" fillId="0" borderId="69" xfId="0" applyFont="1" applyBorder="1" applyAlignment="1">
      <alignment vertical="top" wrapText="1"/>
    </xf>
    <xf numFmtId="0" fontId="48" fillId="0" borderId="69" xfId="0" applyFont="1" applyBorder="1" applyAlignment="1">
      <alignment horizontal="center"/>
    </xf>
    <xf numFmtId="3" fontId="48" fillId="0" borderId="69" xfId="0" applyNumberFormat="1" applyFont="1" applyBorder="1"/>
    <xf numFmtId="3" fontId="48" fillId="0" borderId="70" xfId="0" applyNumberFormat="1" applyFont="1" applyBorder="1"/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40" fillId="0" borderId="23" xfId="0" applyNumberFormat="1" applyFont="1" applyBorder="1" applyAlignment="1">
      <alignment horizontal="center" vertical="top"/>
    </xf>
    <xf numFmtId="49" fontId="42" fillId="0" borderId="26" xfId="0" applyNumberFormat="1" applyFont="1" applyBorder="1" applyAlignment="1">
      <alignment horizontal="center" vertical="top"/>
    </xf>
    <xf numFmtId="49" fontId="42" fillId="0" borderId="28" xfId="0" applyNumberFormat="1" applyFont="1" applyBorder="1" applyAlignment="1">
      <alignment horizontal="center" vertical="top"/>
    </xf>
    <xf numFmtId="0" fontId="0" fillId="0" borderId="24" xfId="0" applyBorder="1" applyAlignment="1">
      <alignment horizontal="right" vertical="top"/>
    </xf>
    <xf numFmtId="0" fontId="0" fillId="0" borderId="24" xfId="0" applyBorder="1" applyAlignment="1">
      <alignment vertical="top"/>
    </xf>
    <xf numFmtId="0" fontId="0" fillId="0" borderId="24" xfId="0" applyBorder="1" applyAlignment="1">
      <alignment horizontal="left" vertical="top" indent="1"/>
    </xf>
    <xf numFmtId="0" fontId="0" fillId="0" borderId="25" xfId="0" applyBorder="1" applyAlignment="1">
      <alignment horizontal="left" vertical="top" indent="1"/>
    </xf>
    <xf numFmtId="0" fontId="0" fillId="0" borderId="0" xfId="0" applyAlignment="1">
      <alignment horizontal="left" vertical="top" indent="1"/>
    </xf>
    <xf numFmtId="0" fontId="0" fillId="0" borderId="27" xfId="0" applyBorder="1" applyAlignment="1">
      <alignment horizontal="left" vertical="top" indent="1"/>
    </xf>
    <xf numFmtId="0" fontId="0" fillId="0" borderId="29" xfId="0" applyBorder="1" applyAlignment="1">
      <alignment horizontal="left" vertical="top" indent="1"/>
    </xf>
    <xf numFmtId="0" fontId="0" fillId="0" borderId="30" xfId="0" applyBorder="1" applyAlignment="1">
      <alignment horizontal="left" vertical="top" indent="1"/>
    </xf>
    <xf numFmtId="0" fontId="41" fillId="0" borderId="0" xfId="0" applyFont="1" applyAlignment="1">
      <alignment horizontal="left" vertical="top" indent="1"/>
    </xf>
    <xf numFmtId="0" fontId="43" fillId="0" borderId="0" xfId="0" applyFont="1" applyAlignment="1">
      <alignment vertical="top"/>
    </xf>
    <xf numFmtId="0" fontId="43" fillId="0" borderId="29" xfId="0" applyFont="1" applyBorder="1" applyAlignment="1">
      <alignment horizontal="left" vertical="top" indent="1"/>
    </xf>
    <xf numFmtId="0" fontId="43" fillId="0" borderId="29" xfId="0" applyFont="1" applyBorder="1" applyAlignment="1">
      <alignment vertical="top"/>
    </xf>
    <xf numFmtId="0" fontId="45" fillId="0" borderId="41" xfId="0" applyFont="1" applyBorder="1" applyAlignment="1">
      <alignment horizontal="justify" vertical="top" wrapText="1"/>
    </xf>
    <xf numFmtId="0" fontId="45" fillId="0" borderId="42" xfId="0" applyFont="1" applyBorder="1" applyAlignment="1">
      <alignment horizontal="justify" vertical="top" wrapText="1"/>
    </xf>
    <xf numFmtId="0" fontId="45" fillId="0" borderId="43" xfId="0" applyFont="1" applyBorder="1" applyAlignment="1">
      <alignment horizontal="justify" vertical="top" wrapText="1"/>
    </xf>
    <xf numFmtId="0" fontId="45" fillId="0" borderId="41" xfId="0" applyFont="1" applyBorder="1" applyAlignment="1">
      <alignment vertical="top"/>
    </xf>
    <xf numFmtId="0" fontId="45" fillId="0" borderId="42" xfId="0" applyFont="1" applyBorder="1" applyAlignment="1">
      <alignment vertical="top"/>
    </xf>
    <xf numFmtId="0" fontId="45" fillId="0" borderId="43" xfId="0" applyFont="1" applyBorder="1" applyAlignment="1">
      <alignment vertical="top"/>
    </xf>
    <xf numFmtId="49" fontId="48" fillId="0" borderId="32" xfId="0" applyNumberFormat="1" applyFont="1" applyBorder="1" applyAlignment="1">
      <alignment horizontal="center" vertical="center" wrapText="1"/>
    </xf>
    <xf numFmtId="49" fontId="48" fillId="0" borderId="35" xfId="0" applyNumberFormat="1" applyFont="1" applyBorder="1" applyAlignment="1">
      <alignment horizontal="center" vertical="center" wrapText="1"/>
    </xf>
    <xf numFmtId="49" fontId="48" fillId="0" borderId="38" xfId="0" applyNumberFormat="1" applyFont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/>
    </xf>
    <xf numFmtId="0" fontId="48" fillId="0" borderId="35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50" fillId="0" borderId="32" xfId="0" applyFont="1" applyBorder="1" applyAlignment="1">
      <alignment horizontal="center" vertical="center"/>
    </xf>
    <xf numFmtId="0" fontId="50" fillId="0" borderId="35" xfId="0" applyFont="1" applyBorder="1" applyAlignment="1">
      <alignment horizontal="center" vertical="center"/>
    </xf>
    <xf numFmtId="0" fontId="50" fillId="0" borderId="38" xfId="0" applyFont="1" applyBorder="1" applyAlignment="1">
      <alignment horizontal="center" vertical="center"/>
    </xf>
    <xf numFmtId="49" fontId="48" fillId="0" borderId="32" xfId="0" applyNumberFormat="1" applyFont="1" applyBorder="1" applyAlignment="1">
      <alignment horizontal="center" vertical="center"/>
    </xf>
    <xf numFmtId="49" fontId="48" fillId="0" borderId="35" xfId="0" applyNumberFormat="1" applyFont="1" applyBorder="1" applyAlignment="1">
      <alignment horizontal="center" vertical="center"/>
    </xf>
    <xf numFmtId="49" fontId="48" fillId="0" borderId="38" xfId="0" applyNumberFormat="1" applyFont="1" applyBorder="1" applyAlignment="1">
      <alignment horizontal="center" vertical="center"/>
    </xf>
    <xf numFmtId="0" fontId="45" fillId="0" borderId="41" xfId="0" applyFont="1" applyBorder="1" applyAlignment="1">
      <alignment vertical="top" wrapText="1"/>
    </xf>
    <xf numFmtId="0" fontId="45" fillId="0" borderId="42" xfId="0" applyFont="1" applyBorder="1" applyAlignment="1">
      <alignment vertical="top" wrapText="1"/>
    </xf>
    <xf numFmtId="0" fontId="45" fillId="0" borderId="43" xfId="0" applyFont="1" applyBorder="1" applyAlignment="1">
      <alignment vertical="top" wrapText="1"/>
    </xf>
    <xf numFmtId="49" fontId="48" fillId="0" borderId="50" xfId="0" applyNumberFormat="1" applyFont="1" applyBorder="1" applyAlignment="1">
      <alignment horizontal="center" vertical="center"/>
    </xf>
    <xf numFmtId="0" fontId="48" fillId="0" borderId="51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49" fontId="48" fillId="0" borderId="55" xfId="0" applyNumberFormat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49" fontId="48" fillId="0" borderId="56" xfId="0" applyNumberFormat="1" applyFont="1" applyBorder="1" applyAlignment="1">
      <alignment horizontal="center" vertical="center" textRotation="90"/>
    </xf>
    <xf numFmtId="49" fontId="48" fillId="0" borderId="55" xfId="0" applyNumberFormat="1" applyFont="1" applyBorder="1" applyAlignment="1">
      <alignment horizontal="center" vertical="center" textRotation="90"/>
    </xf>
    <xf numFmtId="49" fontId="48" fillId="0" borderId="47" xfId="0" applyNumberFormat="1" applyFont="1" applyBorder="1" applyAlignment="1">
      <alignment horizontal="center" vertical="center" textRotation="90"/>
    </xf>
    <xf numFmtId="0" fontId="56" fillId="0" borderId="31" xfId="0" applyFont="1" applyBorder="1" applyAlignment="1">
      <alignment horizontal="center" vertical="center" wrapText="1"/>
    </xf>
    <xf numFmtId="0" fontId="56" fillId="0" borderId="34" xfId="0" applyFont="1" applyBorder="1" applyAlignment="1">
      <alignment horizontal="center" vertical="center" wrapText="1"/>
    </xf>
    <xf numFmtId="0" fontId="56" fillId="0" borderId="37" xfId="0" applyFont="1" applyBorder="1" applyAlignment="1">
      <alignment horizontal="center" vertical="center" wrapText="1"/>
    </xf>
    <xf numFmtId="0" fontId="56" fillId="0" borderId="32" xfId="0" applyFont="1" applyBorder="1" applyAlignment="1">
      <alignment horizontal="center" vertical="center"/>
    </xf>
    <xf numFmtId="0" fontId="56" fillId="0" borderId="35" xfId="0" applyFont="1" applyBorder="1" applyAlignment="1">
      <alignment horizontal="center" vertical="center"/>
    </xf>
    <xf numFmtId="0" fontId="56" fillId="0" borderId="38" xfId="0" applyFont="1" applyBorder="1" applyAlignment="1">
      <alignment horizontal="center" vertical="center"/>
    </xf>
    <xf numFmtId="0" fontId="56" fillId="0" borderId="32" xfId="0" applyFont="1" applyBorder="1" applyAlignment="1">
      <alignment horizontal="center"/>
    </xf>
    <xf numFmtId="0" fontId="56" fillId="0" borderId="35" xfId="0" applyFont="1" applyBorder="1" applyAlignment="1">
      <alignment horizontal="center"/>
    </xf>
    <xf numFmtId="0" fontId="56" fillId="0" borderId="38" xfId="0" applyFont="1" applyBorder="1" applyAlignment="1">
      <alignment horizontal="center"/>
    </xf>
    <xf numFmtId="3" fontId="56" fillId="0" borderId="32" xfId="0" applyNumberFormat="1" applyFont="1" applyBorder="1" applyAlignment="1">
      <alignment horizontal="right" wrapText="1"/>
    </xf>
    <xf numFmtId="3" fontId="56" fillId="0" borderId="35" xfId="0" applyNumberFormat="1" applyFont="1" applyBorder="1" applyAlignment="1">
      <alignment horizontal="right" wrapText="1"/>
    </xf>
    <xf numFmtId="3" fontId="56" fillId="0" borderId="38" xfId="0" applyNumberFormat="1" applyFont="1" applyBorder="1" applyAlignment="1">
      <alignment horizontal="right" wrapText="1"/>
    </xf>
    <xf numFmtId="3" fontId="56" fillId="0" borderId="33" xfId="0" applyNumberFormat="1" applyFont="1" applyBorder="1" applyAlignment="1">
      <alignment horizontal="right" wrapText="1"/>
    </xf>
    <xf numFmtId="3" fontId="56" fillId="0" borderId="36" xfId="0" applyNumberFormat="1" applyFont="1" applyBorder="1" applyAlignment="1">
      <alignment horizontal="right" wrapText="1"/>
    </xf>
    <xf numFmtId="3" fontId="56" fillId="0" borderId="39" xfId="0" applyNumberFormat="1" applyFont="1" applyBorder="1" applyAlignment="1">
      <alignment horizontal="right" wrapText="1"/>
    </xf>
    <xf numFmtId="0" fontId="56" fillId="0" borderId="23" xfId="0" applyFont="1" applyBorder="1" applyAlignment="1">
      <alignment horizontal="center" vertical="center" wrapText="1"/>
    </xf>
    <xf numFmtId="0" fontId="56" fillId="0" borderId="26" xfId="0" applyFont="1" applyBorder="1" applyAlignment="1">
      <alignment horizontal="center" vertical="center" wrapText="1"/>
    </xf>
    <xf numFmtId="0" fontId="56" fillId="0" borderId="28" xfId="0" applyFont="1" applyBorder="1" applyAlignment="1">
      <alignment horizontal="center" vertical="center" wrapText="1"/>
    </xf>
    <xf numFmtId="0" fontId="56" fillId="0" borderId="57" xfId="0" applyFont="1" applyBorder="1" applyAlignment="1">
      <alignment horizontal="center" vertical="center" wrapText="1"/>
    </xf>
    <xf numFmtId="0" fontId="56" fillId="0" borderId="55" xfId="0" applyFont="1" applyBorder="1" applyAlignment="1">
      <alignment horizontal="center" vertical="center" wrapText="1"/>
    </xf>
    <xf numFmtId="0" fontId="56" fillId="0" borderId="47" xfId="0" applyFont="1" applyBorder="1" applyAlignment="1">
      <alignment horizontal="center" vertical="center" wrapText="1"/>
    </xf>
    <xf numFmtId="0" fontId="56" fillId="0" borderId="58" xfId="0" applyFont="1" applyBorder="1" applyAlignment="1">
      <alignment horizontal="center"/>
    </xf>
    <xf numFmtId="0" fontId="56" fillId="0" borderId="53" xfId="0" applyFont="1" applyBorder="1" applyAlignment="1">
      <alignment horizontal="center"/>
    </xf>
    <xf numFmtId="0" fontId="56" fillId="0" borderId="61" xfId="0" applyFont="1" applyBorder="1" applyAlignment="1">
      <alignment horizontal="center"/>
    </xf>
    <xf numFmtId="3" fontId="56" fillId="0" borderId="58" xfId="0" applyNumberFormat="1" applyFont="1" applyBorder="1" applyAlignment="1">
      <alignment horizontal="right" wrapText="1"/>
    </xf>
    <xf numFmtId="3" fontId="56" fillId="0" borderId="53" xfId="0" applyNumberFormat="1" applyFont="1" applyBorder="1" applyAlignment="1">
      <alignment horizontal="right" wrapText="1"/>
    </xf>
    <xf numFmtId="3" fontId="56" fillId="0" borderId="61" xfId="0" applyNumberFormat="1" applyFont="1" applyBorder="1" applyAlignment="1">
      <alignment horizontal="right" wrapText="1"/>
    </xf>
    <xf numFmtId="0" fontId="56" fillId="0" borderId="64" xfId="0" applyFont="1" applyBorder="1" applyAlignment="1">
      <alignment horizontal="center" vertical="center" wrapText="1"/>
    </xf>
    <xf numFmtId="0" fontId="56" fillId="0" borderId="49" xfId="0" applyFont="1" applyBorder="1" applyAlignment="1">
      <alignment horizontal="center" vertical="center" wrapText="1"/>
    </xf>
    <xf numFmtId="0" fontId="56" fillId="0" borderId="55" xfId="0" applyFont="1" applyBorder="1" applyAlignment="1">
      <alignment horizontal="center" vertical="center"/>
    </xf>
    <xf numFmtId="0" fontId="56" fillId="0" borderId="50" xfId="0" applyFont="1" applyBorder="1" applyAlignment="1">
      <alignment horizontal="center" vertical="center"/>
    </xf>
    <xf numFmtId="0" fontId="48" fillId="0" borderId="55" xfId="0" applyFont="1" applyBorder="1" applyAlignment="1">
      <alignment horizontal="center" wrapText="1"/>
    </xf>
    <xf numFmtId="0" fontId="48" fillId="0" borderId="47" xfId="0" applyFont="1" applyBorder="1" applyAlignment="1">
      <alignment horizontal="center" wrapText="1"/>
    </xf>
    <xf numFmtId="0" fontId="56" fillId="0" borderId="55" xfId="0" applyFont="1" applyBorder="1" applyAlignment="1">
      <alignment horizontal="center"/>
    </xf>
    <xf numFmtId="0" fontId="56" fillId="0" borderId="47" xfId="0" applyFont="1" applyBorder="1" applyAlignment="1">
      <alignment horizontal="center"/>
    </xf>
    <xf numFmtId="0" fontId="56" fillId="0" borderId="65" xfId="0" applyFont="1" applyBorder="1" applyAlignment="1">
      <alignment horizontal="center" vertical="center" wrapText="1"/>
    </xf>
    <xf numFmtId="0" fontId="56" fillId="0" borderId="66" xfId="0" applyFont="1" applyBorder="1" applyAlignment="1">
      <alignment horizontal="center" vertical="center" wrapText="1"/>
    </xf>
    <xf numFmtId="0" fontId="56" fillId="0" borderId="56" xfId="0" applyFont="1" applyBorder="1" applyAlignment="1">
      <alignment horizontal="center" vertical="center"/>
    </xf>
    <xf numFmtId="0" fontId="56" fillId="0" borderId="47" xfId="0" applyFont="1" applyBorder="1" applyAlignment="1">
      <alignment horizontal="center" vertical="center"/>
    </xf>
    <xf numFmtId="49" fontId="48" fillId="0" borderId="56" xfId="0" applyNumberFormat="1" applyFont="1" applyBorder="1" applyAlignment="1">
      <alignment horizontal="center" vertical="center" wrapText="1"/>
    </xf>
    <xf numFmtId="49" fontId="48" fillId="0" borderId="50" xfId="0" applyNumberFormat="1" applyFont="1" applyBorder="1" applyAlignment="1">
      <alignment horizontal="center" vertical="center" wrapText="1"/>
    </xf>
    <xf numFmtId="3" fontId="56" fillId="0" borderId="55" xfId="0" applyNumberFormat="1" applyFont="1" applyBorder="1" applyAlignment="1">
      <alignment horizontal="right" wrapText="1"/>
    </xf>
    <xf numFmtId="3" fontId="56" fillId="0" borderId="47" xfId="0" applyNumberFormat="1" applyFont="1" applyBorder="1" applyAlignment="1">
      <alignment horizontal="right" wrapText="1"/>
    </xf>
    <xf numFmtId="0" fontId="48" fillId="0" borderId="57" xfId="0" applyFont="1" applyBorder="1" applyAlignment="1">
      <alignment horizontal="center" vertical="center"/>
    </xf>
    <xf numFmtId="0" fontId="48" fillId="0" borderId="55" xfId="0" applyFont="1" applyBorder="1" applyAlignment="1">
      <alignment horizontal="center" vertical="center"/>
    </xf>
    <xf numFmtId="0" fontId="48" fillId="0" borderId="50" xfId="0" applyFont="1" applyBorder="1" applyAlignment="1">
      <alignment horizontal="center" vertical="center"/>
    </xf>
    <xf numFmtId="49" fontId="48" fillId="0" borderId="56" xfId="0" applyNumberFormat="1" applyFont="1" applyBorder="1" applyAlignment="1">
      <alignment horizontal="center" vertical="center"/>
    </xf>
    <xf numFmtId="49" fontId="48" fillId="0" borderId="55" xfId="0" applyNumberFormat="1" applyFont="1" applyBorder="1" applyAlignment="1">
      <alignment horizontal="center" vertical="center" wrapText="1"/>
    </xf>
    <xf numFmtId="49" fontId="48" fillId="0" borderId="47" xfId="0" applyNumberFormat="1" applyFont="1" applyBorder="1" applyAlignment="1">
      <alignment horizontal="center" vertical="center" wrapText="1"/>
    </xf>
    <xf numFmtId="0" fontId="0" fillId="0" borderId="0" xfId="0" applyAlignment="1"/>
    <xf numFmtId="3" fontId="48" fillId="0" borderId="59" xfId="0" applyNumberFormat="1" applyFont="1" applyBorder="1" applyAlignment="1"/>
    <xf numFmtId="3" fontId="48" fillId="0" borderId="60" xfId="0" applyNumberFormat="1" applyFont="1" applyBorder="1" applyAlignment="1"/>
    <xf numFmtId="3" fontId="48" fillId="0" borderId="62" xfId="0" applyNumberFormat="1" applyFont="1" applyBorder="1" applyAlignment="1"/>
  </cellXfs>
  <cellStyles count="2">
    <cellStyle name="Hypertextový odkaz" xfId="1" builtinId="8"/>
    <cellStyle name="Normální" xfId="0" builtinId="0" customBuiltin="1"/>
  </cellStyles>
  <dxfs count="15"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abSelected="1" topLeftCell="A2" workbookViewId="0">
      <selection activeCell="A59" sqref="A5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519"/>
      <c r="AS2" s="519"/>
      <c r="AT2" s="519"/>
      <c r="AU2" s="519"/>
      <c r="AV2" s="519"/>
      <c r="AW2" s="519"/>
      <c r="AX2" s="519"/>
      <c r="AY2" s="519"/>
      <c r="AZ2" s="519"/>
      <c r="BA2" s="519"/>
      <c r="BB2" s="519"/>
      <c r="BC2" s="519"/>
      <c r="BD2" s="519"/>
      <c r="BE2" s="519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395" t="s">
        <v>14</v>
      </c>
      <c r="L5" s="519"/>
      <c r="M5" s="519"/>
      <c r="N5" s="519"/>
      <c r="O5" s="519"/>
      <c r="P5" s="519"/>
      <c r="Q5" s="519"/>
      <c r="R5" s="519"/>
      <c r="S5" s="519"/>
      <c r="T5" s="519"/>
      <c r="U5" s="519"/>
      <c r="V5" s="519"/>
      <c r="W5" s="519"/>
      <c r="X5" s="519"/>
      <c r="Y5" s="519"/>
      <c r="Z5" s="519"/>
      <c r="AA5" s="519"/>
      <c r="AB5" s="519"/>
      <c r="AC5" s="519"/>
      <c r="AD5" s="519"/>
      <c r="AE5" s="519"/>
      <c r="AF5" s="519"/>
      <c r="AG5" s="519"/>
      <c r="AH5" s="519"/>
      <c r="AI5" s="519"/>
      <c r="AJ5" s="519"/>
      <c r="AK5" s="519"/>
      <c r="AL5" s="519"/>
      <c r="AM5" s="519"/>
      <c r="AN5" s="519"/>
      <c r="AO5" s="519"/>
      <c r="AR5" s="20"/>
      <c r="BE5" s="39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396" t="s">
        <v>17</v>
      </c>
      <c r="L6" s="519"/>
      <c r="M6" s="519"/>
      <c r="N6" s="519"/>
      <c r="O6" s="519"/>
      <c r="P6" s="519"/>
      <c r="Q6" s="519"/>
      <c r="R6" s="519"/>
      <c r="S6" s="519"/>
      <c r="T6" s="519"/>
      <c r="U6" s="519"/>
      <c r="V6" s="519"/>
      <c r="W6" s="519"/>
      <c r="X6" s="519"/>
      <c r="Y6" s="519"/>
      <c r="Z6" s="519"/>
      <c r="AA6" s="519"/>
      <c r="AB6" s="519"/>
      <c r="AC6" s="519"/>
      <c r="AD6" s="519"/>
      <c r="AE6" s="519"/>
      <c r="AF6" s="519"/>
      <c r="AG6" s="519"/>
      <c r="AH6" s="519"/>
      <c r="AI6" s="519"/>
      <c r="AJ6" s="519"/>
      <c r="AK6" s="519"/>
      <c r="AL6" s="519"/>
      <c r="AM6" s="519"/>
      <c r="AN6" s="519"/>
      <c r="AO6" s="519"/>
      <c r="AR6" s="20"/>
      <c r="BE6" s="393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393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393"/>
      <c r="BS8" s="17" t="s">
        <v>6</v>
      </c>
    </row>
    <row r="9" spans="1:74" ht="14.45" customHeight="1">
      <c r="B9" s="20"/>
      <c r="AR9" s="20"/>
      <c r="BE9" s="393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393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393"/>
      <c r="BS11" s="17" t="s">
        <v>6</v>
      </c>
    </row>
    <row r="12" spans="1:74" ht="6.95" customHeight="1">
      <c r="B12" s="20"/>
      <c r="AR12" s="20"/>
      <c r="BE12" s="393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393"/>
      <c r="BS13" s="17" t="s">
        <v>6</v>
      </c>
    </row>
    <row r="14" spans="1:74" ht="12.75">
      <c r="B14" s="20"/>
      <c r="E14" s="397" t="s">
        <v>29</v>
      </c>
      <c r="F14" s="398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8"/>
      <c r="W14" s="398"/>
      <c r="X14" s="398"/>
      <c r="Y14" s="398"/>
      <c r="Z14" s="398"/>
      <c r="AA14" s="398"/>
      <c r="AB14" s="398"/>
      <c r="AC14" s="398"/>
      <c r="AD14" s="398"/>
      <c r="AE14" s="398"/>
      <c r="AF14" s="398"/>
      <c r="AG14" s="398"/>
      <c r="AH14" s="398"/>
      <c r="AI14" s="398"/>
      <c r="AJ14" s="398"/>
      <c r="AK14" s="27" t="s">
        <v>27</v>
      </c>
      <c r="AN14" s="29" t="s">
        <v>29</v>
      </c>
      <c r="AR14" s="20"/>
      <c r="BE14" s="393"/>
      <c r="BS14" s="17" t="s">
        <v>6</v>
      </c>
    </row>
    <row r="15" spans="1:74" ht="6.95" customHeight="1">
      <c r="B15" s="20"/>
      <c r="AR15" s="20"/>
      <c r="BE15" s="393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393"/>
      <c r="BS16" s="17" t="s">
        <v>4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393"/>
      <c r="BS17" s="17" t="s">
        <v>32</v>
      </c>
    </row>
    <row r="18" spans="2:71" ht="6.95" customHeight="1">
      <c r="B18" s="20"/>
      <c r="AR18" s="20"/>
      <c r="BE18" s="393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393"/>
      <c r="BS19" s="17" t="s">
        <v>6</v>
      </c>
    </row>
    <row r="20" spans="2:71" ht="18.399999999999999" customHeight="1">
      <c r="B20" s="20"/>
      <c r="E20" s="25" t="s">
        <v>21</v>
      </c>
      <c r="AK20" s="27" t="s">
        <v>27</v>
      </c>
      <c r="AN20" s="25" t="s">
        <v>1</v>
      </c>
      <c r="AR20" s="20"/>
      <c r="BE20" s="393"/>
      <c r="BS20" s="17" t="s">
        <v>32</v>
      </c>
    </row>
    <row r="21" spans="2:71" ht="6.95" customHeight="1">
      <c r="B21" s="20"/>
      <c r="AR21" s="20"/>
      <c r="BE21" s="393"/>
    </row>
    <row r="22" spans="2:71" ht="12" customHeight="1">
      <c r="B22" s="20"/>
      <c r="D22" s="27" t="s">
        <v>34</v>
      </c>
      <c r="AR22" s="20"/>
      <c r="BE22" s="393"/>
    </row>
    <row r="23" spans="2:71" ht="16.5" customHeight="1">
      <c r="B23" s="20"/>
      <c r="E23" s="399" t="s">
        <v>1</v>
      </c>
      <c r="F23" s="399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399"/>
      <c r="AL23" s="399"/>
      <c r="AM23" s="399"/>
      <c r="AN23" s="399"/>
      <c r="AR23" s="20"/>
      <c r="BE23" s="393"/>
    </row>
    <row r="24" spans="2:71" ht="6.95" customHeight="1">
      <c r="B24" s="20"/>
      <c r="AR24" s="20"/>
      <c r="BE24" s="39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93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400">
        <f>ROUND(AG94,2)</f>
        <v>0</v>
      </c>
      <c r="AL26" s="401"/>
      <c r="AM26" s="401"/>
      <c r="AN26" s="401"/>
      <c r="AO26" s="401"/>
      <c r="AR26" s="32"/>
      <c r="BE26" s="393"/>
    </row>
    <row r="27" spans="2:71" s="1" customFormat="1" ht="6.95" customHeight="1">
      <c r="B27" s="32"/>
      <c r="AR27" s="32"/>
      <c r="BE27" s="393"/>
    </row>
    <row r="28" spans="2:71" s="1" customFormat="1" ht="12.75">
      <c r="B28" s="32"/>
      <c r="L28" s="402" t="s">
        <v>36</v>
      </c>
      <c r="M28" s="402"/>
      <c r="N28" s="402"/>
      <c r="O28" s="402"/>
      <c r="P28" s="402"/>
      <c r="W28" s="402" t="s">
        <v>37</v>
      </c>
      <c r="X28" s="402"/>
      <c r="Y28" s="402"/>
      <c r="Z28" s="402"/>
      <c r="AA28" s="402"/>
      <c r="AB28" s="402"/>
      <c r="AC28" s="402"/>
      <c r="AD28" s="402"/>
      <c r="AE28" s="402"/>
      <c r="AK28" s="402" t="s">
        <v>38</v>
      </c>
      <c r="AL28" s="402"/>
      <c r="AM28" s="402"/>
      <c r="AN28" s="402"/>
      <c r="AO28" s="402"/>
      <c r="AR28" s="32"/>
      <c r="BE28" s="393"/>
    </row>
    <row r="29" spans="2:71" s="2" customFormat="1" ht="14.45" customHeight="1">
      <c r="B29" s="36"/>
      <c r="D29" s="27" t="s">
        <v>39</v>
      </c>
      <c r="F29" s="27" t="s">
        <v>40</v>
      </c>
      <c r="L29" s="405">
        <v>0.21</v>
      </c>
      <c r="M29" s="404"/>
      <c r="N29" s="404"/>
      <c r="O29" s="404"/>
      <c r="P29" s="404"/>
      <c r="W29" s="403">
        <f>ROUND(AZ94, 2)</f>
        <v>0</v>
      </c>
      <c r="X29" s="404"/>
      <c r="Y29" s="404"/>
      <c r="Z29" s="404"/>
      <c r="AA29" s="404"/>
      <c r="AB29" s="404"/>
      <c r="AC29" s="404"/>
      <c r="AD29" s="404"/>
      <c r="AE29" s="404"/>
      <c r="AK29" s="403">
        <f>ROUND(AV94, 2)</f>
        <v>0</v>
      </c>
      <c r="AL29" s="404"/>
      <c r="AM29" s="404"/>
      <c r="AN29" s="404"/>
      <c r="AO29" s="404"/>
      <c r="AR29" s="36"/>
      <c r="BE29" s="394"/>
    </row>
    <row r="30" spans="2:71" s="2" customFormat="1" ht="14.45" customHeight="1">
      <c r="B30" s="36"/>
      <c r="F30" s="27" t="s">
        <v>41</v>
      </c>
      <c r="L30" s="405">
        <v>0.12</v>
      </c>
      <c r="M30" s="404"/>
      <c r="N30" s="404"/>
      <c r="O30" s="404"/>
      <c r="P30" s="404"/>
      <c r="W30" s="403">
        <f>ROUND(BA94, 2)</f>
        <v>0</v>
      </c>
      <c r="X30" s="404"/>
      <c r="Y30" s="404"/>
      <c r="Z30" s="404"/>
      <c r="AA30" s="404"/>
      <c r="AB30" s="404"/>
      <c r="AC30" s="404"/>
      <c r="AD30" s="404"/>
      <c r="AE30" s="404"/>
      <c r="AK30" s="403">
        <f>ROUND(AW94, 2)</f>
        <v>0</v>
      </c>
      <c r="AL30" s="404"/>
      <c r="AM30" s="404"/>
      <c r="AN30" s="404"/>
      <c r="AO30" s="404"/>
      <c r="AR30" s="36"/>
      <c r="BE30" s="394"/>
    </row>
    <row r="31" spans="2:71" s="2" customFormat="1" ht="14.45" hidden="1" customHeight="1">
      <c r="B31" s="36"/>
      <c r="F31" s="27" t="s">
        <v>42</v>
      </c>
      <c r="L31" s="405">
        <v>0.21</v>
      </c>
      <c r="M31" s="404"/>
      <c r="N31" s="404"/>
      <c r="O31" s="404"/>
      <c r="P31" s="404"/>
      <c r="W31" s="403">
        <f>ROUND(BB94, 2)</f>
        <v>0</v>
      </c>
      <c r="X31" s="404"/>
      <c r="Y31" s="404"/>
      <c r="Z31" s="404"/>
      <c r="AA31" s="404"/>
      <c r="AB31" s="404"/>
      <c r="AC31" s="404"/>
      <c r="AD31" s="404"/>
      <c r="AE31" s="404"/>
      <c r="AK31" s="403">
        <v>0</v>
      </c>
      <c r="AL31" s="404"/>
      <c r="AM31" s="404"/>
      <c r="AN31" s="404"/>
      <c r="AO31" s="404"/>
      <c r="AR31" s="36"/>
      <c r="BE31" s="394"/>
    </row>
    <row r="32" spans="2:71" s="2" customFormat="1" ht="14.45" hidden="1" customHeight="1">
      <c r="B32" s="36"/>
      <c r="F32" s="27" t="s">
        <v>43</v>
      </c>
      <c r="L32" s="405">
        <v>0.12</v>
      </c>
      <c r="M32" s="404"/>
      <c r="N32" s="404"/>
      <c r="O32" s="404"/>
      <c r="P32" s="404"/>
      <c r="W32" s="403">
        <f>ROUND(BC94, 2)</f>
        <v>0</v>
      </c>
      <c r="X32" s="404"/>
      <c r="Y32" s="404"/>
      <c r="Z32" s="404"/>
      <c r="AA32" s="404"/>
      <c r="AB32" s="404"/>
      <c r="AC32" s="404"/>
      <c r="AD32" s="404"/>
      <c r="AE32" s="404"/>
      <c r="AK32" s="403">
        <v>0</v>
      </c>
      <c r="AL32" s="404"/>
      <c r="AM32" s="404"/>
      <c r="AN32" s="404"/>
      <c r="AO32" s="404"/>
      <c r="AR32" s="36"/>
      <c r="BE32" s="394"/>
    </row>
    <row r="33" spans="2:57" s="2" customFormat="1" ht="14.45" hidden="1" customHeight="1">
      <c r="B33" s="36"/>
      <c r="F33" s="27" t="s">
        <v>44</v>
      </c>
      <c r="L33" s="405">
        <v>0</v>
      </c>
      <c r="M33" s="404"/>
      <c r="N33" s="404"/>
      <c r="O33" s="404"/>
      <c r="P33" s="404"/>
      <c r="W33" s="403">
        <f>ROUND(BD94, 2)</f>
        <v>0</v>
      </c>
      <c r="X33" s="404"/>
      <c r="Y33" s="404"/>
      <c r="Z33" s="404"/>
      <c r="AA33" s="404"/>
      <c r="AB33" s="404"/>
      <c r="AC33" s="404"/>
      <c r="AD33" s="404"/>
      <c r="AE33" s="404"/>
      <c r="AK33" s="403">
        <v>0</v>
      </c>
      <c r="AL33" s="404"/>
      <c r="AM33" s="404"/>
      <c r="AN33" s="404"/>
      <c r="AO33" s="404"/>
      <c r="AR33" s="36"/>
      <c r="BE33" s="394"/>
    </row>
    <row r="34" spans="2:57" s="1" customFormat="1" ht="6.95" customHeight="1">
      <c r="B34" s="32"/>
      <c r="AR34" s="32"/>
      <c r="BE34" s="393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409" t="s">
        <v>47</v>
      </c>
      <c r="Y35" s="407"/>
      <c r="Z35" s="407"/>
      <c r="AA35" s="407"/>
      <c r="AB35" s="407"/>
      <c r="AC35" s="39"/>
      <c r="AD35" s="39"/>
      <c r="AE35" s="39"/>
      <c r="AF35" s="39"/>
      <c r="AG35" s="39"/>
      <c r="AH35" s="39"/>
      <c r="AI35" s="39"/>
      <c r="AJ35" s="39"/>
      <c r="AK35" s="406">
        <f>SUM(AK26:AK33)</f>
        <v>0</v>
      </c>
      <c r="AL35" s="407"/>
      <c r="AM35" s="407"/>
      <c r="AN35" s="407"/>
      <c r="AO35" s="408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131285_1</v>
      </c>
      <c r="AR84" s="48"/>
    </row>
    <row r="85" spans="1:91" s="4" customFormat="1" ht="36.950000000000003" customHeight="1">
      <c r="B85" s="49"/>
      <c r="C85" s="50" t="s">
        <v>16</v>
      </c>
      <c r="L85" s="384" t="str">
        <f>K6</f>
        <v xml:space="preserve"> PK BRUZOVICE-REKONSTRUKCE PŘÍTOKOVÉHO TRAKTU</v>
      </c>
      <c r="M85" s="385"/>
      <c r="N85" s="385"/>
      <c r="O85" s="385"/>
      <c r="P85" s="385"/>
      <c r="Q85" s="385"/>
      <c r="R85" s="385"/>
      <c r="S85" s="385"/>
      <c r="T85" s="385"/>
      <c r="U85" s="385"/>
      <c r="V85" s="385"/>
      <c r="W85" s="385"/>
      <c r="X85" s="385"/>
      <c r="Y85" s="385"/>
      <c r="Z85" s="385"/>
      <c r="AA85" s="385"/>
      <c r="AB85" s="385"/>
      <c r="AC85" s="385"/>
      <c r="AD85" s="385"/>
      <c r="AE85" s="385"/>
      <c r="AF85" s="385"/>
      <c r="AG85" s="385"/>
      <c r="AH85" s="385"/>
      <c r="AI85" s="385"/>
      <c r="AJ85" s="385"/>
      <c r="AK85" s="385"/>
      <c r="AL85" s="385"/>
      <c r="AM85" s="385"/>
      <c r="AN85" s="385"/>
      <c r="AO85" s="385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412" t="str">
        <f>IF(AN8= "","",AN8)</f>
        <v>19. 3. 2024</v>
      </c>
      <c r="AN87" s="412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SmVaK Ostrava,a.s.</v>
      </c>
      <c r="AI89" s="27" t="s">
        <v>30</v>
      </c>
      <c r="AM89" s="413" t="str">
        <f>IF(E17="","",E17)</f>
        <v>VODING Hranice,spol.s r.o.</v>
      </c>
      <c r="AN89" s="414"/>
      <c r="AO89" s="414"/>
      <c r="AP89" s="414"/>
      <c r="AR89" s="32"/>
      <c r="AS89" s="415" t="s">
        <v>55</v>
      </c>
      <c r="AT89" s="41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413" t="str">
        <f>IF(E20="","",E20)</f>
        <v xml:space="preserve"> </v>
      </c>
      <c r="AN90" s="414"/>
      <c r="AO90" s="414"/>
      <c r="AP90" s="414"/>
      <c r="AR90" s="32"/>
      <c r="AS90" s="417"/>
      <c r="AT90" s="418"/>
      <c r="BD90" s="56"/>
    </row>
    <row r="91" spans="1:91" s="1" customFormat="1" ht="10.9" customHeight="1">
      <c r="B91" s="32"/>
      <c r="AR91" s="32"/>
      <c r="AS91" s="417"/>
      <c r="AT91" s="418"/>
      <c r="BD91" s="56"/>
    </row>
    <row r="92" spans="1:91" s="1" customFormat="1" ht="29.25" customHeight="1">
      <c r="B92" s="32"/>
      <c r="C92" s="379" t="s">
        <v>56</v>
      </c>
      <c r="D92" s="380"/>
      <c r="E92" s="380"/>
      <c r="F92" s="380"/>
      <c r="G92" s="380"/>
      <c r="H92" s="57"/>
      <c r="I92" s="383" t="s">
        <v>57</v>
      </c>
      <c r="J92" s="380"/>
      <c r="K92" s="380"/>
      <c r="L92" s="380"/>
      <c r="M92" s="380"/>
      <c r="N92" s="380"/>
      <c r="O92" s="380"/>
      <c r="P92" s="380"/>
      <c r="Q92" s="380"/>
      <c r="R92" s="380"/>
      <c r="S92" s="380"/>
      <c r="T92" s="380"/>
      <c r="U92" s="380"/>
      <c r="V92" s="380"/>
      <c r="W92" s="380"/>
      <c r="X92" s="380"/>
      <c r="Y92" s="380"/>
      <c r="Z92" s="380"/>
      <c r="AA92" s="380"/>
      <c r="AB92" s="380"/>
      <c r="AC92" s="380"/>
      <c r="AD92" s="380"/>
      <c r="AE92" s="380"/>
      <c r="AF92" s="380"/>
      <c r="AG92" s="410" t="s">
        <v>58</v>
      </c>
      <c r="AH92" s="380"/>
      <c r="AI92" s="380"/>
      <c r="AJ92" s="380"/>
      <c r="AK92" s="380"/>
      <c r="AL92" s="380"/>
      <c r="AM92" s="380"/>
      <c r="AN92" s="383" t="s">
        <v>59</v>
      </c>
      <c r="AO92" s="380"/>
      <c r="AP92" s="388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391">
        <f>ROUND(AG95+AG105,2)</f>
        <v>0</v>
      </c>
      <c r="AH94" s="391"/>
      <c r="AI94" s="391"/>
      <c r="AJ94" s="391"/>
      <c r="AK94" s="391"/>
      <c r="AL94" s="391"/>
      <c r="AM94" s="391"/>
      <c r="AN94" s="419">
        <f t="shared" ref="AN94:AN108" si="0">SUM(AG94,AT94)</f>
        <v>0</v>
      </c>
      <c r="AO94" s="419"/>
      <c r="AP94" s="419"/>
      <c r="AQ94" s="67" t="s">
        <v>1</v>
      </c>
      <c r="AR94" s="63"/>
      <c r="AS94" s="68">
        <f>ROUND(AS95+AS105,2)</f>
        <v>0</v>
      </c>
      <c r="AT94" s="69">
        <f t="shared" ref="AT94:AT108" si="1">ROUND(SUM(AV94:AW94),2)</f>
        <v>0</v>
      </c>
      <c r="AU94" s="70">
        <f>ROUND(AU95+AU105,5)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ROUND(AZ95+AZ105,2)</f>
        <v>0</v>
      </c>
      <c r="BA94" s="69">
        <f>ROUND(BA95+BA105,2)</f>
        <v>0</v>
      </c>
      <c r="BB94" s="69">
        <f>ROUND(BB95+BB105,2)</f>
        <v>0</v>
      </c>
      <c r="BC94" s="69">
        <f>ROUND(BC95+BC105,2)</f>
        <v>0</v>
      </c>
      <c r="BD94" s="71">
        <f>ROUND(BD95+BD105,2)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5</v>
      </c>
      <c r="BX94" s="72" t="s">
        <v>78</v>
      </c>
      <c r="CL94" s="72" t="s">
        <v>1</v>
      </c>
    </row>
    <row r="95" spans="1:91" s="6" customFormat="1" ht="16.5" customHeight="1">
      <c r="B95" s="74"/>
      <c r="C95" s="75"/>
      <c r="D95" s="381" t="s">
        <v>79</v>
      </c>
      <c r="E95" s="381"/>
      <c r="F95" s="381"/>
      <c r="G95" s="381"/>
      <c r="H95" s="381"/>
      <c r="I95" s="76"/>
      <c r="J95" s="381" t="s">
        <v>80</v>
      </c>
      <c r="K95" s="381"/>
      <c r="L95" s="381"/>
      <c r="M95" s="381"/>
      <c r="N95" s="381"/>
      <c r="O95" s="381"/>
      <c r="P95" s="381"/>
      <c r="Q95" s="381"/>
      <c r="R95" s="381"/>
      <c r="S95" s="381"/>
      <c r="T95" s="381"/>
      <c r="U95" s="381"/>
      <c r="V95" s="381"/>
      <c r="W95" s="381"/>
      <c r="X95" s="381"/>
      <c r="Y95" s="381"/>
      <c r="Z95" s="381"/>
      <c r="AA95" s="381"/>
      <c r="AB95" s="381"/>
      <c r="AC95" s="381"/>
      <c r="AD95" s="381"/>
      <c r="AE95" s="381"/>
      <c r="AF95" s="381"/>
      <c r="AG95" s="411">
        <f>ROUND(SUM(AG96:AG104),2)</f>
        <v>0</v>
      </c>
      <c r="AH95" s="390"/>
      <c r="AI95" s="390"/>
      <c r="AJ95" s="390"/>
      <c r="AK95" s="390"/>
      <c r="AL95" s="390"/>
      <c r="AM95" s="390"/>
      <c r="AN95" s="389">
        <f t="shared" si="0"/>
        <v>0</v>
      </c>
      <c r="AO95" s="390"/>
      <c r="AP95" s="390"/>
      <c r="AQ95" s="77" t="s">
        <v>81</v>
      </c>
      <c r="AR95" s="74"/>
      <c r="AS95" s="78">
        <f>ROUND(SUM(AS96:AS104),2)</f>
        <v>0</v>
      </c>
      <c r="AT95" s="79">
        <f t="shared" si="1"/>
        <v>0</v>
      </c>
      <c r="AU95" s="80">
        <f>ROUND(SUM(AU96:AU104),5)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ROUND(SUM(AZ96:AZ104),2)</f>
        <v>0</v>
      </c>
      <c r="BA95" s="79">
        <f>ROUND(SUM(BA96:BA104),2)</f>
        <v>0</v>
      </c>
      <c r="BB95" s="79">
        <f>ROUND(SUM(BB96:BB104),2)</f>
        <v>0</v>
      </c>
      <c r="BC95" s="79">
        <f>ROUND(SUM(BC96:BC104),2)</f>
        <v>0</v>
      </c>
      <c r="BD95" s="81">
        <f>ROUND(SUM(BD96:BD104),2)</f>
        <v>0</v>
      </c>
      <c r="BS95" s="82" t="s">
        <v>74</v>
      </c>
      <c r="BT95" s="82" t="s">
        <v>82</v>
      </c>
      <c r="BU95" s="82" t="s">
        <v>76</v>
      </c>
      <c r="BV95" s="82" t="s">
        <v>77</v>
      </c>
      <c r="BW95" s="82" t="s">
        <v>83</v>
      </c>
      <c r="BX95" s="82" t="s">
        <v>5</v>
      </c>
      <c r="CL95" s="82" t="s">
        <v>1</v>
      </c>
      <c r="CM95" s="82" t="s">
        <v>84</v>
      </c>
    </row>
    <row r="96" spans="1:91" s="3" customFormat="1" ht="23.25" customHeight="1">
      <c r="A96" s="83" t="s">
        <v>85</v>
      </c>
      <c r="B96" s="48"/>
      <c r="C96" s="9"/>
      <c r="D96" s="9"/>
      <c r="E96" s="382" t="s">
        <v>86</v>
      </c>
      <c r="F96" s="382"/>
      <c r="G96" s="382"/>
      <c r="H96" s="382"/>
      <c r="I96" s="382"/>
      <c r="J96" s="9"/>
      <c r="K96" s="382" t="s">
        <v>87</v>
      </c>
      <c r="L96" s="382"/>
      <c r="M96" s="382"/>
      <c r="N96" s="382"/>
      <c r="O96" s="382"/>
      <c r="P96" s="382"/>
      <c r="Q96" s="382"/>
      <c r="R96" s="382"/>
      <c r="S96" s="382"/>
      <c r="T96" s="382"/>
      <c r="U96" s="382"/>
      <c r="V96" s="382"/>
      <c r="W96" s="382"/>
      <c r="X96" s="382"/>
      <c r="Y96" s="382"/>
      <c r="Z96" s="382"/>
      <c r="AA96" s="382"/>
      <c r="AB96" s="382"/>
      <c r="AC96" s="382"/>
      <c r="AD96" s="382"/>
      <c r="AE96" s="382"/>
      <c r="AF96" s="382"/>
      <c r="AG96" s="386">
        <f>'D.1.1 - Rekonstrukce přít...'!J32</f>
        <v>0</v>
      </c>
      <c r="AH96" s="387"/>
      <c r="AI96" s="387"/>
      <c r="AJ96" s="387"/>
      <c r="AK96" s="387"/>
      <c r="AL96" s="387"/>
      <c r="AM96" s="387"/>
      <c r="AN96" s="386">
        <f t="shared" si="0"/>
        <v>0</v>
      </c>
      <c r="AO96" s="387"/>
      <c r="AP96" s="387"/>
      <c r="AQ96" s="84" t="s">
        <v>88</v>
      </c>
      <c r="AR96" s="48"/>
      <c r="AS96" s="85">
        <v>0</v>
      </c>
      <c r="AT96" s="86">
        <f t="shared" si="1"/>
        <v>0</v>
      </c>
      <c r="AU96" s="87">
        <f>'D.1.1 - Rekonstrukce přít...'!P147</f>
        <v>0</v>
      </c>
      <c r="AV96" s="86">
        <f>'D.1.1 - Rekonstrukce přít...'!J35</f>
        <v>0</v>
      </c>
      <c r="AW96" s="86">
        <f>'D.1.1 - Rekonstrukce přít...'!J36</f>
        <v>0</v>
      </c>
      <c r="AX96" s="86">
        <f>'D.1.1 - Rekonstrukce přít...'!J37</f>
        <v>0</v>
      </c>
      <c r="AY96" s="86">
        <f>'D.1.1 - Rekonstrukce přít...'!J38</f>
        <v>0</v>
      </c>
      <c r="AZ96" s="86">
        <f>'D.1.1 - Rekonstrukce přít...'!F35</f>
        <v>0</v>
      </c>
      <c r="BA96" s="86">
        <f>'D.1.1 - Rekonstrukce přít...'!F36</f>
        <v>0</v>
      </c>
      <c r="BB96" s="86">
        <f>'D.1.1 - Rekonstrukce přít...'!F37</f>
        <v>0</v>
      </c>
      <c r="BC96" s="86">
        <f>'D.1.1 - Rekonstrukce přít...'!F38</f>
        <v>0</v>
      </c>
      <c r="BD96" s="88">
        <f>'D.1.1 - Rekonstrukce přít...'!F39</f>
        <v>0</v>
      </c>
      <c r="BT96" s="25" t="s">
        <v>84</v>
      </c>
      <c r="BV96" s="25" t="s">
        <v>77</v>
      </c>
      <c r="BW96" s="25" t="s">
        <v>89</v>
      </c>
      <c r="BX96" s="25" t="s">
        <v>83</v>
      </c>
      <c r="CL96" s="25" t="s">
        <v>1</v>
      </c>
    </row>
    <row r="97" spans="1:91" s="3" customFormat="1" ht="23.25" customHeight="1">
      <c r="A97" s="83" t="s">
        <v>85</v>
      </c>
      <c r="B97" s="48"/>
      <c r="C97" s="9"/>
      <c r="D97" s="9"/>
      <c r="E97" s="382" t="s">
        <v>90</v>
      </c>
      <c r="F97" s="382"/>
      <c r="G97" s="382"/>
      <c r="H97" s="382"/>
      <c r="I97" s="382"/>
      <c r="J97" s="9"/>
      <c r="K97" s="382" t="s">
        <v>91</v>
      </c>
      <c r="L97" s="382"/>
      <c r="M97" s="382"/>
      <c r="N97" s="382"/>
      <c r="O97" s="382"/>
      <c r="P97" s="382"/>
      <c r="Q97" s="382"/>
      <c r="R97" s="382"/>
      <c r="S97" s="382"/>
      <c r="T97" s="382"/>
      <c r="U97" s="382"/>
      <c r="V97" s="382"/>
      <c r="W97" s="382"/>
      <c r="X97" s="382"/>
      <c r="Y97" s="382"/>
      <c r="Z97" s="382"/>
      <c r="AA97" s="382"/>
      <c r="AB97" s="382"/>
      <c r="AC97" s="382"/>
      <c r="AD97" s="382"/>
      <c r="AE97" s="382"/>
      <c r="AF97" s="382"/>
      <c r="AG97" s="386">
        <f>'D.1.2 - Rekonstrukce přít...'!J32</f>
        <v>0</v>
      </c>
      <c r="AH97" s="387"/>
      <c r="AI97" s="387"/>
      <c r="AJ97" s="387"/>
      <c r="AK97" s="387"/>
      <c r="AL97" s="387"/>
      <c r="AM97" s="387"/>
      <c r="AN97" s="386">
        <f t="shared" si="0"/>
        <v>0</v>
      </c>
      <c r="AO97" s="387"/>
      <c r="AP97" s="387"/>
      <c r="AQ97" s="84" t="s">
        <v>88</v>
      </c>
      <c r="AR97" s="48"/>
      <c r="AS97" s="85">
        <v>0</v>
      </c>
      <c r="AT97" s="86">
        <f t="shared" si="1"/>
        <v>0</v>
      </c>
      <c r="AU97" s="87">
        <f>'D.1.2 - Rekonstrukce přít...'!P122</f>
        <v>0</v>
      </c>
      <c r="AV97" s="86">
        <f>'D.1.2 - Rekonstrukce přít...'!J35</f>
        <v>0</v>
      </c>
      <c r="AW97" s="86">
        <f>'D.1.2 - Rekonstrukce přít...'!J36</f>
        <v>0</v>
      </c>
      <c r="AX97" s="86">
        <f>'D.1.2 - Rekonstrukce přít...'!J37</f>
        <v>0</v>
      </c>
      <c r="AY97" s="86">
        <f>'D.1.2 - Rekonstrukce přít...'!J38</f>
        <v>0</v>
      </c>
      <c r="AZ97" s="86">
        <f>'D.1.2 - Rekonstrukce přít...'!F35</f>
        <v>0</v>
      </c>
      <c r="BA97" s="86">
        <f>'D.1.2 - Rekonstrukce přít...'!F36</f>
        <v>0</v>
      </c>
      <c r="BB97" s="86">
        <f>'D.1.2 - Rekonstrukce přít...'!F37</f>
        <v>0</v>
      </c>
      <c r="BC97" s="86">
        <f>'D.1.2 - Rekonstrukce přít...'!F38</f>
        <v>0</v>
      </c>
      <c r="BD97" s="88">
        <f>'D.1.2 - Rekonstrukce přít...'!F39</f>
        <v>0</v>
      </c>
      <c r="BT97" s="25" t="s">
        <v>84</v>
      </c>
      <c r="BV97" s="25" t="s">
        <v>77</v>
      </c>
      <c r="BW97" s="25" t="s">
        <v>92</v>
      </c>
      <c r="BX97" s="25" t="s">
        <v>83</v>
      </c>
      <c r="CL97" s="25" t="s">
        <v>1</v>
      </c>
    </row>
    <row r="98" spans="1:91" s="3" customFormat="1" ht="23.25" customHeight="1">
      <c r="A98" s="83" t="s">
        <v>85</v>
      </c>
      <c r="B98" s="48"/>
      <c r="C98" s="9"/>
      <c r="D98" s="9"/>
      <c r="E98" s="382" t="s">
        <v>93</v>
      </c>
      <c r="F98" s="382"/>
      <c r="G98" s="382"/>
      <c r="H98" s="382"/>
      <c r="I98" s="382"/>
      <c r="J98" s="9"/>
      <c r="K98" s="382" t="s">
        <v>94</v>
      </c>
      <c r="L98" s="382"/>
      <c r="M98" s="382"/>
      <c r="N98" s="382"/>
      <c r="O98" s="382"/>
      <c r="P98" s="382"/>
      <c r="Q98" s="382"/>
      <c r="R98" s="382"/>
      <c r="S98" s="382"/>
      <c r="T98" s="382"/>
      <c r="U98" s="382"/>
      <c r="V98" s="382"/>
      <c r="W98" s="382"/>
      <c r="X98" s="382"/>
      <c r="Y98" s="382"/>
      <c r="Z98" s="382"/>
      <c r="AA98" s="382"/>
      <c r="AB98" s="382"/>
      <c r="AC98" s="382"/>
      <c r="AD98" s="382"/>
      <c r="AE98" s="382"/>
      <c r="AF98" s="382"/>
      <c r="AG98" s="386">
        <f>'D.1.3 - Rekonstrukce přít...'!J32</f>
        <v>0</v>
      </c>
      <c r="AH98" s="387"/>
      <c r="AI98" s="387"/>
      <c r="AJ98" s="387"/>
      <c r="AK98" s="387"/>
      <c r="AL98" s="387"/>
      <c r="AM98" s="387"/>
      <c r="AN98" s="386">
        <f t="shared" si="0"/>
        <v>0</v>
      </c>
      <c r="AO98" s="387"/>
      <c r="AP98" s="387"/>
      <c r="AQ98" s="84" t="s">
        <v>88</v>
      </c>
      <c r="AR98" s="48"/>
      <c r="AS98" s="85">
        <v>0</v>
      </c>
      <c r="AT98" s="86">
        <f t="shared" si="1"/>
        <v>0</v>
      </c>
      <c r="AU98" s="87">
        <f>'D.1.3 - Rekonstrukce přít...'!P122</f>
        <v>0</v>
      </c>
      <c r="AV98" s="86">
        <f>'D.1.3 - Rekonstrukce přít...'!J35</f>
        <v>0</v>
      </c>
      <c r="AW98" s="86">
        <f>'D.1.3 - Rekonstrukce přít...'!J36</f>
        <v>0</v>
      </c>
      <c r="AX98" s="86">
        <f>'D.1.3 - Rekonstrukce přít...'!J37</f>
        <v>0</v>
      </c>
      <c r="AY98" s="86">
        <f>'D.1.3 - Rekonstrukce přít...'!J38</f>
        <v>0</v>
      </c>
      <c r="AZ98" s="86">
        <f>'D.1.3 - Rekonstrukce přít...'!F35</f>
        <v>0</v>
      </c>
      <c r="BA98" s="86">
        <f>'D.1.3 - Rekonstrukce přít...'!F36</f>
        <v>0</v>
      </c>
      <c r="BB98" s="86">
        <f>'D.1.3 - Rekonstrukce přít...'!F37</f>
        <v>0</v>
      </c>
      <c r="BC98" s="86">
        <f>'D.1.3 - Rekonstrukce přít...'!F38</f>
        <v>0</v>
      </c>
      <c r="BD98" s="88">
        <f>'D.1.3 - Rekonstrukce přít...'!F39</f>
        <v>0</v>
      </c>
      <c r="BT98" s="25" t="s">
        <v>84</v>
      </c>
      <c r="BV98" s="25" t="s">
        <v>77</v>
      </c>
      <c r="BW98" s="25" t="s">
        <v>95</v>
      </c>
      <c r="BX98" s="25" t="s">
        <v>83</v>
      </c>
      <c r="CL98" s="25" t="s">
        <v>1</v>
      </c>
    </row>
    <row r="99" spans="1:91" s="3" customFormat="1" ht="16.5" customHeight="1">
      <c r="A99" s="83" t="s">
        <v>85</v>
      </c>
      <c r="B99" s="48"/>
      <c r="C99" s="9"/>
      <c r="D99" s="9"/>
      <c r="E99" s="382" t="s">
        <v>96</v>
      </c>
      <c r="F99" s="382"/>
      <c r="G99" s="382"/>
      <c r="H99" s="382"/>
      <c r="I99" s="382"/>
      <c r="J99" s="9"/>
      <c r="K99" s="382" t="s">
        <v>97</v>
      </c>
      <c r="L99" s="382"/>
      <c r="M99" s="382"/>
      <c r="N99" s="382"/>
      <c r="O99" s="382"/>
      <c r="P99" s="382"/>
      <c r="Q99" s="382"/>
      <c r="R99" s="382"/>
      <c r="S99" s="382"/>
      <c r="T99" s="382"/>
      <c r="U99" s="382"/>
      <c r="V99" s="382"/>
      <c r="W99" s="382"/>
      <c r="X99" s="382"/>
      <c r="Y99" s="382"/>
      <c r="Z99" s="382"/>
      <c r="AA99" s="382"/>
      <c r="AB99" s="382"/>
      <c r="AC99" s="382"/>
      <c r="AD99" s="382"/>
      <c r="AE99" s="382"/>
      <c r="AF99" s="382"/>
      <c r="AG99" s="386">
        <f>'D.2.1 - MVE VDJ Bruzovice...'!J32</f>
        <v>0</v>
      </c>
      <c r="AH99" s="387"/>
      <c r="AI99" s="387"/>
      <c r="AJ99" s="387"/>
      <c r="AK99" s="387"/>
      <c r="AL99" s="387"/>
      <c r="AM99" s="387"/>
      <c r="AN99" s="386">
        <f t="shared" si="0"/>
        <v>0</v>
      </c>
      <c r="AO99" s="387"/>
      <c r="AP99" s="387"/>
      <c r="AQ99" s="84" t="s">
        <v>88</v>
      </c>
      <c r="AR99" s="48"/>
      <c r="AS99" s="85">
        <v>0</v>
      </c>
      <c r="AT99" s="86">
        <f t="shared" si="1"/>
        <v>0</v>
      </c>
      <c r="AU99" s="87">
        <f>'D.2.1 - MVE VDJ Bruzovice...'!P122</f>
        <v>0</v>
      </c>
      <c r="AV99" s="86">
        <f>'D.2.1 - MVE VDJ Bruzovice...'!J35</f>
        <v>0</v>
      </c>
      <c r="AW99" s="86">
        <f>'D.2.1 - MVE VDJ Bruzovice...'!J36</f>
        <v>0</v>
      </c>
      <c r="AX99" s="86">
        <f>'D.2.1 - MVE VDJ Bruzovice...'!J37</f>
        <v>0</v>
      </c>
      <c r="AY99" s="86">
        <f>'D.2.1 - MVE VDJ Bruzovice...'!J38</f>
        <v>0</v>
      </c>
      <c r="AZ99" s="86">
        <f>'D.2.1 - MVE VDJ Bruzovice...'!F35</f>
        <v>0</v>
      </c>
      <c r="BA99" s="86">
        <f>'D.2.1 - MVE VDJ Bruzovice...'!F36</f>
        <v>0</v>
      </c>
      <c r="BB99" s="86">
        <f>'D.2.1 - MVE VDJ Bruzovice...'!F37</f>
        <v>0</v>
      </c>
      <c r="BC99" s="86">
        <f>'D.2.1 - MVE VDJ Bruzovice...'!F38</f>
        <v>0</v>
      </c>
      <c r="BD99" s="88">
        <f>'D.2.1 - MVE VDJ Bruzovice...'!F39</f>
        <v>0</v>
      </c>
      <c r="BT99" s="25" t="s">
        <v>84</v>
      </c>
      <c r="BV99" s="25" t="s">
        <v>77</v>
      </c>
      <c r="BW99" s="25" t="s">
        <v>98</v>
      </c>
      <c r="BX99" s="25" t="s">
        <v>83</v>
      </c>
      <c r="CL99" s="25" t="s">
        <v>1</v>
      </c>
    </row>
    <row r="100" spans="1:91" s="3" customFormat="1" ht="23.25" customHeight="1">
      <c r="A100" s="83" t="s">
        <v>85</v>
      </c>
      <c r="B100" s="48"/>
      <c r="C100" s="9"/>
      <c r="D100" s="9"/>
      <c r="E100" s="382" t="s">
        <v>99</v>
      </c>
      <c r="F100" s="382"/>
      <c r="G100" s="382"/>
      <c r="H100" s="382"/>
      <c r="I100" s="382"/>
      <c r="J100" s="9"/>
      <c r="K100" s="382" t="s">
        <v>100</v>
      </c>
      <c r="L100" s="382"/>
      <c r="M100" s="382"/>
      <c r="N100" s="382"/>
      <c r="O100" s="382"/>
      <c r="P100" s="382"/>
      <c r="Q100" s="382"/>
      <c r="R100" s="382"/>
      <c r="S100" s="382"/>
      <c r="T100" s="382"/>
      <c r="U100" s="382"/>
      <c r="V100" s="382"/>
      <c r="W100" s="382"/>
      <c r="X100" s="382"/>
      <c r="Y100" s="382"/>
      <c r="Z100" s="382"/>
      <c r="AA100" s="382"/>
      <c r="AB100" s="382"/>
      <c r="AC100" s="382"/>
      <c r="AD100" s="382"/>
      <c r="AE100" s="382"/>
      <c r="AF100" s="382"/>
      <c r="AG100" s="386">
        <f>'D.2.2 - MVE VDJ Bruzovice...'!J32</f>
        <v>0</v>
      </c>
      <c r="AH100" s="387"/>
      <c r="AI100" s="387"/>
      <c r="AJ100" s="387"/>
      <c r="AK100" s="387"/>
      <c r="AL100" s="387"/>
      <c r="AM100" s="387"/>
      <c r="AN100" s="386">
        <f t="shared" si="0"/>
        <v>0</v>
      </c>
      <c r="AO100" s="387"/>
      <c r="AP100" s="387"/>
      <c r="AQ100" s="84" t="s">
        <v>88</v>
      </c>
      <c r="AR100" s="48"/>
      <c r="AS100" s="85">
        <v>0</v>
      </c>
      <c r="AT100" s="86">
        <f t="shared" si="1"/>
        <v>0</v>
      </c>
      <c r="AU100" s="87">
        <f>'D.2.2 - MVE VDJ Bruzovice...'!P122</f>
        <v>0</v>
      </c>
      <c r="AV100" s="86">
        <f>'D.2.2 - MVE VDJ Bruzovice...'!J35</f>
        <v>0</v>
      </c>
      <c r="AW100" s="86">
        <f>'D.2.2 - MVE VDJ Bruzovice...'!J36</f>
        <v>0</v>
      </c>
      <c r="AX100" s="86">
        <f>'D.2.2 - MVE VDJ Bruzovice...'!J37</f>
        <v>0</v>
      </c>
      <c r="AY100" s="86">
        <f>'D.2.2 - MVE VDJ Bruzovice...'!J38</f>
        <v>0</v>
      </c>
      <c r="AZ100" s="86">
        <f>'D.2.2 - MVE VDJ Bruzovice...'!F35</f>
        <v>0</v>
      </c>
      <c r="BA100" s="86">
        <f>'D.2.2 - MVE VDJ Bruzovice...'!F36</f>
        <v>0</v>
      </c>
      <c r="BB100" s="86">
        <f>'D.2.2 - MVE VDJ Bruzovice...'!F37</f>
        <v>0</v>
      </c>
      <c r="BC100" s="86">
        <f>'D.2.2 - MVE VDJ Bruzovice...'!F38</f>
        <v>0</v>
      </c>
      <c r="BD100" s="88">
        <f>'D.2.2 - MVE VDJ Bruzovice...'!F39</f>
        <v>0</v>
      </c>
      <c r="BT100" s="25" t="s">
        <v>84</v>
      </c>
      <c r="BV100" s="25" t="s">
        <v>77</v>
      </c>
      <c r="BW100" s="25" t="s">
        <v>101</v>
      </c>
      <c r="BX100" s="25" t="s">
        <v>83</v>
      </c>
      <c r="CL100" s="25" t="s">
        <v>1</v>
      </c>
    </row>
    <row r="101" spans="1:91" s="3" customFormat="1" ht="16.5" customHeight="1">
      <c r="A101" s="83" t="s">
        <v>85</v>
      </c>
      <c r="B101" s="48"/>
      <c r="C101" s="9"/>
      <c r="D101" s="9"/>
      <c r="E101" s="382" t="s">
        <v>102</v>
      </c>
      <c r="F101" s="382"/>
      <c r="G101" s="382"/>
      <c r="H101" s="382"/>
      <c r="I101" s="382"/>
      <c r="J101" s="9"/>
      <c r="K101" s="382" t="s">
        <v>103</v>
      </c>
      <c r="L101" s="382"/>
      <c r="M101" s="382"/>
      <c r="N101" s="382"/>
      <c r="O101" s="382"/>
      <c r="P101" s="382"/>
      <c r="Q101" s="382"/>
      <c r="R101" s="382"/>
      <c r="S101" s="382"/>
      <c r="T101" s="382"/>
      <c r="U101" s="382"/>
      <c r="V101" s="382"/>
      <c r="W101" s="382"/>
      <c r="X101" s="382"/>
      <c r="Y101" s="382"/>
      <c r="Z101" s="382"/>
      <c r="AA101" s="382"/>
      <c r="AB101" s="382"/>
      <c r="AC101" s="382"/>
      <c r="AD101" s="382"/>
      <c r="AE101" s="382"/>
      <c r="AF101" s="382"/>
      <c r="AG101" s="386">
        <f>'D.2.3 - Přípojka VN'!J32</f>
        <v>0</v>
      </c>
      <c r="AH101" s="387"/>
      <c r="AI101" s="387"/>
      <c r="AJ101" s="387"/>
      <c r="AK101" s="387"/>
      <c r="AL101" s="387"/>
      <c r="AM101" s="387"/>
      <c r="AN101" s="386">
        <f t="shared" si="0"/>
        <v>0</v>
      </c>
      <c r="AO101" s="387"/>
      <c r="AP101" s="387"/>
      <c r="AQ101" s="84" t="s">
        <v>88</v>
      </c>
      <c r="AR101" s="48"/>
      <c r="AS101" s="85">
        <v>0</v>
      </c>
      <c r="AT101" s="86">
        <f t="shared" si="1"/>
        <v>0</v>
      </c>
      <c r="AU101" s="87">
        <f>'D.2.3 - Přípojka VN'!P122</f>
        <v>0</v>
      </c>
      <c r="AV101" s="86">
        <f>'D.2.3 - Přípojka VN'!J35</f>
        <v>0</v>
      </c>
      <c r="AW101" s="86">
        <f>'D.2.3 - Přípojka VN'!J36</f>
        <v>0</v>
      </c>
      <c r="AX101" s="86">
        <f>'D.2.3 - Přípojka VN'!J37</f>
        <v>0</v>
      </c>
      <c r="AY101" s="86">
        <f>'D.2.3 - Přípojka VN'!J38</f>
        <v>0</v>
      </c>
      <c r="AZ101" s="86">
        <f>'D.2.3 - Přípojka VN'!F35</f>
        <v>0</v>
      </c>
      <c r="BA101" s="86">
        <f>'D.2.3 - Přípojka VN'!F36</f>
        <v>0</v>
      </c>
      <c r="BB101" s="86">
        <f>'D.2.3 - Přípojka VN'!F37</f>
        <v>0</v>
      </c>
      <c r="BC101" s="86">
        <f>'D.2.3 - Přípojka VN'!F38</f>
        <v>0</v>
      </c>
      <c r="BD101" s="88">
        <f>'D.2.3 - Přípojka VN'!F39</f>
        <v>0</v>
      </c>
      <c r="BT101" s="25" t="s">
        <v>84</v>
      </c>
      <c r="BV101" s="25" t="s">
        <v>77</v>
      </c>
      <c r="BW101" s="25" t="s">
        <v>104</v>
      </c>
      <c r="BX101" s="25" t="s">
        <v>83</v>
      </c>
      <c r="CL101" s="25" t="s">
        <v>1</v>
      </c>
    </row>
    <row r="102" spans="1:91" s="3" customFormat="1" ht="16.5" customHeight="1">
      <c r="A102" s="83" t="s">
        <v>85</v>
      </c>
      <c r="B102" s="48"/>
      <c r="C102" s="9"/>
      <c r="D102" s="9"/>
      <c r="E102" s="382" t="s">
        <v>105</v>
      </c>
      <c r="F102" s="382"/>
      <c r="G102" s="382"/>
      <c r="H102" s="382"/>
      <c r="I102" s="382"/>
      <c r="J102" s="9"/>
      <c r="K102" s="382" t="s">
        <v>106</v>
      </c>
      <c r="L102" s="382"/>
      <c r="M102" s="382"/>
      <c r="N102" s="382"/>
      <c r="O102" s="382"/>
      <c r="P102" s="382"/>
      <c r="Q102" s="382"/>
      <c r="R102" s="382"/>
      <c r="S102" s="382"/>
      <c r="T102" s="382"/>
      <c r="U102" s="382"/>
      <c r="V102" s="382"/>
      <c r="W102" s="382"/>
      <c r="X102" s="382"/>
      <c r="Y102" s="382"/>
      <c r="Z102" s="382"/>
      <c r="AA102" s="382"/>
      <c r="AB102" s="382"/>
      <c r="AC102" s="382"/>
      <c r="AD102" s="382"/>
      <c r="AE102" s="382"/>
      <c r="AF102" s="382"/>
      <c r="AG102" s="386">
        <f>'D.2.4 - Trafostanice'!J32</f>
        <v>0</v>
      </c>
      <c r="AH102" s="387"/>
      <c r="AI102" s="387"/>
      <c r="AJ102" s="387"/>
      <c r="AK102" s="387"/>
      <c r="AL102" s="387"/>
      <c r="AM102" s="387"/>
      <c r="AN102" s="386">
        <f t="shared" si="0"/>
        <v>0</v>
      </c>
      <c r="AO102" s="387"/>
      <c r="AP102" s="387"/>
      <c r="AQ102" s="84" t="s">
        <v>88</v>
      </c>
      <c r="AR102" s="48"/>
      <c r="AS102" s="85">
        <v>0</v>
      </c>
      <c r="AT102" s="86">
        <f t="shared" si="1"/>
        <v>0</v>
      </c>
      <c r="AU102" s="87">
        <f>'D.2.4 - Trafostanice'!P122</f>
        <v>0</v>
      </c>
      <c r="AV102" s="86">
        <f>'D.2.4 - Trafostanice'!J35</f>
        <v>0</v>
      </c>
      <c r="AW102" s="86">
        <f>'D.2.4 - Trafostanice'!J36</f>
        <v>0</v>
      </c>
      <c r="AX102" s="86">
        <f>'D.2.4 - Trafostanice'!J37</f>
        <v>0</v>
      </c>
      <c r="AY102" s="86">
        <f>'D.2.4 - Trafostanice'!J38</f>
        <v>0</v>
      </c>
      <c r="AZ102" s="86">
        <f>'D.2.4 - Trafostanice'!F35</f>
        <v>0</v>
      </c>
      <c r="BA102" s="86">
        <f>'D.2.4 - Trafostanice'!F36</f>
        <v>0</v>
      </c>
      <c r="BB102" s="86">
        <f>'D.2.4 - Trafostanice'!F37</f>
        <v>0</v>
      </c>
      <c r="BC102" s="86">
        <f>'D.2.4 - Trafostanice'!F38</f>
        <v>0</v>
      </c>
      <c r="BD102" s="88">
        <f>'D.2.4 - Trafostanice'!F39</f>
        <v>0</v>
      </c>
      <c r="BT102" s="25" t="s">
        <v>84</v>
      </c>
      <c r="BV102" s="25" t="s">
        <v>77</v>
      </c>
      <c r="BW102" s="25" t="s">
        <v>107</v>
      </c>
      <c r="BX102" s="25" t="s">
        <v>83</v>
      </c>
      <c r="CL102" s="25" t="s">
        <v>1</v>
      </c>
    </row>
    <row r="103" spans="1:91" s="3" customFormat="1" ht="16.5" customHeight="1">
      <c r="A103" s="83" t="s">
        <v>85</v>
      </c>
      <c r="B103" s="48"/>
      <c r="C103" s="9"/>
      <c r="D103" s="9"/>
      <c r="E103" s="382" t="s">
        <v>108</v>
      </c>
      <c r="F103" s="382"/>
      <c r="G103" s="382"/>
      <c r="H103" s="382"/>
      <c r="I103" s="382"/>
      <c r="J103" s="9"/>
      <c r="K103" s="382" t="s">
        <v>109</v>
      </c>
      <c r="L103" s="382"/>
      <c r="M103" s="382"/>
      <c r="N103" s="382"/>
      <c r="O103" s="382"/>
      <c r="P103" s="382"/>
      <c r="Q103" s="382"/>
      <c r="R103" s="382"/>
      <c r="S103" s="382"/>
      <c r="T103" s="382"/>
      <c r="U103" s="382"/>
      <c r="V103" s="382"/>
      <c r="W103" s="382"/>
      <c r="X103" s="382"/>
      <c r="Y103" s="382"/>
      <c r="Z103" s="382"/>
      <c r="AA103" s="382"/>
      <c r="AB103" s="382"/>
      <c r="AC103" s="382"/>
      <c r="AD103" s="382"/>
      <c r="AE103" s="382"/>
      <c r="AF103" s="382"/>
      <c r="AG103" s="386">
        <f>'VON 1 - Vedlejší rozpočto...'!J32</f>
        <v>0</v>
      </c>
      <c r="AH103" s="387"/>
      <c r="AI103" s="387"/>
      <c r="AJ103" s="387"/>
      <c r="AK103" s="387"/>
      <c r="AL103" s="387"/>
      <c r="AM103" s="387"/>
      <c r="AN103" s="386">
        <f t="shared" si="0"/>
        <v>0</v>
      </c>
      <c r="AO103" s="387"/>
      <c r="AP103" s="387"/>
      <c r="AQ103" s="84" t="s">
        <v>88</v>
      </c>
      <c r="AR103" s="48"/>
      <c r="AS103" s="85">
        <v>0</v>
      </c>
      <c r="AT103" s="86">
        <f t="shared" si="1"/>
        <v>0</v>
      </c>
      <c r="AU103" s="87">
        <f>'VON 1 - Vedlejší rozpočto...'!P122</f>
        <v>0</v>
      </c>
      <c r="AV103" s="86">
        <f>'VON 1 - Vedlejší rozpočto...'!J35</f>
        <v>0</v>
      </c>
      <c r="AW103" s="86">
        <f>'VON 1 - Vedlejší rozpočto...'!J36</f>
        <v>0</v>
      </c>
      <c r="AX103" s="86">
        <f>'VON 1 - Vedlejší rozpočto...'!J37</f>
        <v>0</v>
      </c>
      <c r="AY103" s="86">
        <f>'VON 1 - Vedlejší rozpočto...'!J38</f>
        <v>0</v>
      </c>
      <c r="AZ103" s="86">
        <f>'VON 1 - Vedlejší rozpočto...'!F35</f>
        <v>0</v>
      </c>
      <c r="BA103" s="86">
        <f>'VON 1 - Vedlejší rozpočto...'!F36</f>
        <v>0</v>
      </c>
      <c r="BB103" s="86">
        <f>'VON 1 - Vedlejší rozpočto...'!F37</f>
        <v>0</v>
      </c>
      <c r="BC103" s="86">
        <f>'VON 1 - Vedlejší rozpočto...'!F38</f>
        <v>0</v>
      </c>
      <c r="BD103" s="88">
        <f>'VON 1 - Vedlejší rozpočto...'!F39</f>
        <v>0</v>
      </c>
      <c r="BT103" s="25" t="s">
        <v>84</v>
      </c>
      <c r="BV103" s="25" t="s">
        <v>77</v>
      </c>
      <c r="BW103" s="25" t="s">
        <v>110</v>
      </c>
      <c r="BX103" s="25" t="s">
        <v>83</v>
      </c>
      <c r="CL103" s="25" t="s">
        <v>1</v>
      </c>
    </row>
    <row r="104" spans="1:91" s="3" customFormat="1" ht="16.5" customHeight="1">
      <c r="A104" s="83" t="s">
        <v>85</v>
      </c>
      <c r="B104" s="48"/>
      <c r="C104" s="9"/>
      <c r="D104" s="9"/>
      <c r="E104" s="382" t="s">
        <v>111</v>
      </c>
      <c r="F104" s="382"/>
      <c r="G104" s="382"/>
      <c r="H104" s="382"/>
      <c r="I104" s="382"/>
      <c r="J104" s="9"/>
      <c r="K104" s="382" t="s">
        <v>112</v>
      </c>
      <c r="L104" s="382"/>
      <c r="M104" s="382"/>
      <c r="N104" s="382"/>
      <c r="O104" s="382"/>
      <c r="P104" s="382"/>
      <c r="Q104" s="382"/>
      <c r="R104" s="382"/>
      <c r="S104" s="382"/>
      <c r="T104" s="382"/>
      <c r="U104" s="382"/>
      <c r="V104" s="382"/>
      <c r="W104" s="382"/>
      <c r="X104" s="382"/>
      <c r="Y104" s="382"/>
      <c r="Z104" s="382"/>
      <c r="AA104" s="382"/>
      <c r="AB104" s="382"/>
      <c r="AC104" s="382"/>
      <c r="AD104" s="382"/>
      <c r="AE104" s="382"/>
      <c r="AF104" s="382"/>
      <c r="AG104" s="386">
        <f>'VON 2 - Ostatní rozpočtov...'!J32</f>
        <v>0</v>
      </c>
      <c r="AH104" s="387"/>
      <c r="AI104" s="387"/>
      <c r="AJ104" s="387"/>
      <c r="AK104" s="387"/>
      <c r="AL104" s="387"/>
      <c r="AM104" s="387"/>
      <c r="AN104" s="386">
        <f t="shared" si="0"/>
        <v>0</v>
      </c>
      <c r="AO104" s="387"/>
      <c r="AP104" s="387"/>
      <c r="AQ104" s="84" t="s">
        <v>88</v>
      </c>
      <c r="AR104" s="48"/>
      <c r="AS104" s="85">
        <v>0</v>
      </c>
      <c r="AT104" s="86">
        <f t="shared" si="1"/>
        <v>0</v>
      </c>
      <c r="AU104" s="87">
        <f>'VON 2 - Ostatní rozpočtov...'!P122</f>
        <v>0</v>
      </c>
      <c r="AV104" s="86">
        <f>'VON 2 - Ostatní rozpočtov...'!J35</f>
        <v>0</v>
      </c>
      <c r="AW104" s="86">
        <f>'VON 2 - Ostatní rozpočtov...'!J36</f>
        <v>0</v>
      </c>
      <c r="AX104" s="86">
        <f>'VON 2 - Ostatní rozpočtov...'!J37</f>
        <v>0</v>
      </c>
      <c r="AY104" s="86">
        <f>'VON 2 - Ostatní rozpočtov...'!J38</f>
        <v>0</v>
      </c>
      <c r="AZ104" s="86">
        <f>'VON 2 - Ostatní rozpočtov...'!F35</f>
        <v>0</v>
      </c>
      <c r="BA104" s="86">
        <f>'VON 2 - Ostatní rozpočtov...'!F36</f>
        <v>0</v>
      </c>
      <c r="BB104" s="86">
        <f>'VON 2 - Ostatní rozpočtov...'!F37</f>
        <v>0</v>
      </c>
      <c r="BC104" s="86">
        <f>'VON 2 - Ostatní rozpočtov...'!F38</f>
        <v>0</v>
      </c>
      <c r="BD104" s="88">
        <f>'VON 2 - Ostatní rozpočtov...'!F39</f>
        <v>0</v>
      </c>
      <c r="BT104" s="25" t="s">
        <v>84</v>
      </c>
      <c r="BV104" s="25" t="s">
        <v>77</v>
      </c>
      <c r="BW104" s="25" t="s">
        <v>113</v>
      </c>
      <c r="BX104" s="25" t="s">
        <v>83</v>
      </c>
      <c r="CL104" s="25" t="s">
        <v>1</v>
      </c>
    </row>
    <row r="105" spans="1:91" s="6" customFormat="1" ht="16.5" customHeight="1">
      <c r="B105" s="74"/>
      <c r="C105" s="75"/>
      <c r="D105" s="381" t="s">
        <v>114</v>
      </c>
      <c r="E105" s="381"/>
      <c r="F105" s="381"/>
      <c r="G105" s="381"/>
      <c r="H105" s="381"/>
      <c r="I105" s="76"/>
      <c r="J105" s="381" t="s">
        <v>115</v>
      </c>
      <c r="K105" s="381"/>
      <c r="L105" s="381"/>
      <c r="M105" s="381"/>
      <c r="N105" s="381"/>
      <c r="O105" s="381"/>
      <c r="P105" s="381"/>
      <c r="Q105" s="381"/>
      <c r="R105" s="381"/>
      <c r="S105" s="381"/>
      <c r="T105" s="381"/>
      <c r="U105" s="381"/>
      <c r="V105" s="381"/>
      <c r="W105" s="381"/>
      <c r="X105" s="381"/>
      <c r="Y105" s="381"/>
      <c r="Z105" s="381"/>
      <c r="AA105" s="381"/>
      <c r="AB105" s="381"/>
      <c r="AC105" s="381"/>
      <c r="AD105" s="381"/>
      <c r="AE105" s="381"/>
      <c r="AF105" s="381"/>
      <c r="AG105" s="411">
        <f>ROUND(SUM(AG106:AG108),2)</f>
        <v>0</v>
      </c>
      <c r="AH105" s="390"/>
      <c r="AI105" s="390"/>
      <c r="AJ105" s="390"/>
      <c r="AK105" s="390"/>
      <c r="AL105" s="390"/>
      <c r="AM105" s="390"/>
      <c r="AN105" s="389">
        <f t="shared" si="0"/>
        <v>0</v>
      </c>
      <c r="AO105" s="390"/>
      <c r="AP105" s="390"/>
      <c r="AQ105" s="77" t="s">
        <v>81</v>
      </c>
      <c r="AR105" s="74"/>
      <c r="AS105" s="78">
        <f>ROUND(SUM(AS106:AS108),2)</f>
        <v>0</v>
      </c>
      <c r="AT105" s="79">
        <f t="shared" si="1"/>
        <v>0</v>
      </c>
      <c r="AU105" s="80">
        <f>ROUND(SUM(AU106:AU108),5)</f>
        <v>0</v>
      </c>
      <c r="AV105" s="79">
        <f>ROUND(AZ105*L29,2)</f>
        <v>0</v>
      </c>
      <c r="AW105" s="79">
        <f>ROUND(BA105*L30,2)</f>
        <v>0</v>
      </c>
      <c r="AX105" s="79">
        <f>ROUND(BB105*L29,2)</f>
        <v>0</v>
      </c>
      <c r="AY105" s="79">
        <f>ROUND(BC105*L30,2)</f>
        <v>0</v>
      </c>
      <c r="AZ105" s="79">
        <f>ROUND(SUM(AZ106:AZ108),2)</f>
        <v>0</v>
      </c>
      <c r="BA105" s="79">
        <f>ROUND(SUM(BA106:BA108),2)</f>
        <v>0</v>
      </c>
      <c r="BB105" s="79">
        <f>ROUND(SUM(BB106:BB108),2)</f>
        <v>0</v>
      </c>
      <c r="BC105" s="79">
        <f>ROUND(SUM(BC106:BC108),2)</f>
        <v>0</v>
      </c>
      <c r="BD105" s="81">
        <f>ROUND(SUM(BD106:BD108),2)</f>
        <v>0</v>
      </c>
      <c r="BS105" s="82" t="s">
        <v>74</v>
      </c>
      <c r="BT105" s="82" t="s">
        <v>82</v>
      </c>
      <c r="BU105" s="82" t="s">
        <v>76</v>
      </c>
      <c r="BV105" s="82" t="s">
        <v>77</v>
      </c>
      <c r="BW105" s="82" t="s">
        <v>116</v>
      </c>
      <c r="BX105" s="82" t="s">
        <v>5</v>
      </c>
      <c r="CL105" s="82" t="s">
        <v>1</v>
      </c>
      <c r="CM105" s="82" t="s">
        <v>84</v>
      </c>
    </row>
    <row r="106" spans="1:91" s="3" customFormat="1" ht="23.25" customHeight="1">
      <c r="A106" s="83" t="s">
        <v>85</v>
      </c>
      <c r="B106" s="48"/>
      <c r="C106" s="9"/>
      <c r="D106" s="9"/>
      <c r="E106" s="382" t="s">
        <v>86</v>
      </c>
      <c r="F106" s="382"/>
      <c r="G106" s="382"/>
      <c r="H106" s="382"/>
      <c r="I106" s="382"/>
      <c r="J106" s="9"/>
      <c r="K106" s="382" t="s">
        <v>117</v>
      </c>
      <c r="L106" s="382"/>
      <c r="M106" s="382"/>
      <c r="N106" s="382"/>
      <c r="O106" s="382"/>
      <c r="P106" s="382"/>
      <c r="Q106" s="382"/>
      <c r="R106" s="382"/>
      <c r="S106" s="382"/>
      <c r="T106" s="382"/>
      <c r="U106" s="382"/>
      <c r="V106" s="382"/>
      <c r="W106" s="382"/>
      <c r="X106" s="382"/>
      <c r="Y106" s="382"/>
      <c r="Z106" s="382"/>
      <c r="AA106" s="382"/>
      <c r="AB106" s="382"/>
      <c r="AC106" s="382"/>
      <c r="AD106" s="382"/>
      <c r="AE106" s="382"/>
      <c r="AF106" s="382"/>
      <c r="AG106" s="386">
        <f>'D.1.1 - Rekonstrukce přít..._01'!J32</f>
        <v>0</v>
      </c>
      <c r="AH106" s="387"/>
      <c r="AI106" s="387"/>
      <c r="AJ106" s="387"/>
      <c r="AK106" s="387"/>
      <c r="AL106" s="387"/>
      <c r="AM106" s="387"/>
      <c r="AN106" s="386">
        <f t="shared" si="0"/>
        <v>0</v>
      </c>
      <c r="AO106" s="387"/>
      <c r="AP106" s="387"/>
      <c r="AQ106" s="84" t="s">
        <v>88</v>
      </c>
      <c r="AR106" s="48"/>
      <c r="AS106" s="85">
        <v>0</v>
      </c>
      <c r="AT106" s="86">
        <f t="shared" si="1"/>
        <v>0</v>
      </c>
      <c r="AU106" s="87">
        <f>'D.1.1 - Rekonstrukce přít..._01'!P123</f>
        <v>0</v>
      </c>
      <c r="AV106" s="86">
        <f>'D.1.1 - Rekonstrukce přít..._01'!J35</f>
        <v>0</v>
      </c>
      <c r="AW106" s="86">
        <f>'D.1.1 - Rekonstrukce přít..._01'!J36</f>
        <v>0</v>
      </c>
      <c r="AX106" s="86">
        <f>'D.1.1 - Rekonstrukce přít..._01'!J37</f>
        <v>0</v>
      </c>
      <c r="AY106" s="86">
        <f>'D.1.1 - Rekonstrukce přít..._01'!J38</f>
        <v>0</v>
      </c>
      <c r="AZ106" s="86">
        <f>'D.1.1 - Rekonstrukce přít..._01'!F35</f>
        <v>0</v>
      </c>
      <c r="BA106" s="86">
        <f>'D.1.1 - Rekonstrukce přít..._01'!F36</f>
        <v>0</v>
      </c>
      <c r="BB106" s="86">
        <f>'D.1.1 - Rekonstrukce přít..._01'!F37</f>
        <v>0</v>
      </c>
      <c r="BC106" s="86">
        <f>'D.1.1 - Rekonstrukce přít..._01'!F38</f>
        <v>0</v>
      </c>
      <c r="BD106" s="88">
        <f>'D.1.1 - Rekonstrukce přít..._01'!F39</f>
        <v>0</v>
      </c>
      <c r="BT106" s="25" t="s">
        <v>84</v>
      </c>
      <c r="BV106" s="25" t="s">
        <v>77</v>
      </c>
      <c r="BW106" s="25" t="s">
        <v>118</v>
      </c>
      <c r="BX106" s="25" t="s">
        <v>116</v>
      </c>
      <c r="CL106" s="25" t="s">
        <v>1</v>
      </c>
    </row>
    <row r="107" spans="1:91" s="3" customFormat="1" ht="23.25" customHeight="1">
      <c r="A107" s="83" t="s">
        <v>85</v>
      </c>
      <c r="B107" s="48"/>
      <c r="C107" s="9"/>
      <c r="D107" s="9"/>
      <c r="E107" s="382" t="s">
        <v>90</v>
      </c>
      <c r="F107" s="382"/>
      <c r="G107" s="382"/>
      <c r="H107" s="382"/>
      <c r="I107" s="382"/>
      <c r="J107" s="9"/>
      <c r="K107" s="382" t="s">
        <v>91</v>
      </c>
      <c r="L107" s="382"/>
      <c r="M107" s="382"/>
      <c r="N107" s="382"/>
      <c r="O107" s="382"/>
      <c r="P107" s="382"/>
      <c r="Q107" s="382"/>
      <c r="R107" s="382"/>
      <c r="S107" s="382"/>
      <c r="T107" s="382"/>
      <c r="U107" s="382"/>
      <c r="V107" s="382"/>
      <c r="W107" s="382"/>
      <c r="X107" s="382"/>
      <c r="Y107" s="382"/>
      <c r="Z107" s="382"/>
      <c r="AA107" s="382"/>
      <c r="AB107" s="382"/>
      <c r="AC107" s="382"/>
      <c r="AD107" s="382"/>
      <c r="AE107" s="382"/>
      <c r="AF107" s="382"/>
      <c r="AG107" s="386">
        <f>'D.1.2 - Rekonstrukce přít..._01'!J32</f>
        <v>0</v>
      </c>
      <c r="AH107" s="387"/>
      <c r="AI107" s="387"/>
      <c r="AJ107" s="387"/>
      <c r="AK107" s="387"/>
      <c r="AL107" s="387"/>
      <c r="AM107" s="387"/>
      <c r="AN107" s="386">
        <f t="shared" si="0"/>
        <v>0</v>
      </c>
      <c r="AO107" s="387"/>
      <c r="AP107" s="387"/>
      <c r="AQ107" s="84" t="s">
        <v>88</v>
      </c>
      <c r="AR107" s="48"/>
      <c r="AS107" s="85">
        <v>0</v>
      </c>
      <c r="AT107" s="86">
        <f t="shared" si="1"/>
        <v>0</v>
      </c>
      <c r="AU107" s="87">
        <f>'D.1.2 - Rekonstrukce přít..._01'!P122</f>
        <v>0</v>
      </c>
      <c r="AV107" s="86">
        <f>'D.1.2 - Rekonstrukce přít..._01'!J35</f>
        <v>0</v>
      </c>
      <c r="AW107" s="86">
        <f>'D.1.2 - Rekonstrukce přít..._01'!J36</f>
        <v>0</v>
      </c>
      <c r="AX107" s="86">
        <f>'D.1.2 - Rekonstrukce přít..._01'!J37</f>
        <v>0</v>
      </c>
      <c r="AY107" s="86">
        <f>'D.1.2 - Rekonstrukce přít..._01'!J38</f>
        <v>0</v>
      </c>
      <c r="AZ107" s="86">
        <f>'D.1.2 - Rekonstrukce přít..._01'!F35</f>
        <v>0</v>
      </c>
      <c r="BA107" s="86">
        <f>'D.1.2 - Rekonstrukce přít..._01'!F36</f>
        <v>0</v>
      </c>
      <c r="BB107" s="86">
        <f>'D.1.2 - Rekonstrukce přít..._01'!F37</f>
        <v>0</v>
      </c>
      <c r="BC107" s="86">
        <f>'D.1.2 - Rekonstrukce přít..._01'!F38</f>
        <v>0</v>
      </c>
      <c r="BD107" s="88">
        <f>'D.1.2 - Rekonstrukce přít..._01'!F39</f>
        <v>0</v>
      </c>
      <c r="BT107" s="25" t="s">
        <v>84</v>
      </c>
      <c r="BV107" s="25" t="s">
        <v>77</v>
      </c>
      <c r="BW107" s="25" t="s">
        <v>119</v>
      </c>
      <c r="BX107" s="25" t="s">
        <v>116</v>
      </c>
      <c r="CL107" s="25" t="s">
        <v>1</v>
      </c>
    </row>
    <row r="108" spans="1:91" s="3" customFormat="1" ht="23.25" customHeight="1">
      <c r="A108" s="83" t="s">
        <v>85</v>
      </c>
      <c r="B108" s="48"/>
      <c r="C108" s="9"/>
      <c r="D108" s="9"/>
      <c r="E108" s="382" t="s">
        <v>93</v>
      </c>
      <c r="F108" s="382"/>
      <c r="G108" s="382"/>
      <c r="H108" s="382"/>
      <c r="I108" s="382"/>
      <c r="J108" s="9"/>
      <c r="K108" s="382" t="s">
        <v>94</v>
      </c>
      <c r="L108" s="382"/>
      <c r="M108" s="382"/>
      <c r="N108" s="382"/>
      <c r="O108" s="382"/>
      <c r="P108" s="382"/>
      <c r="Q108" s="382"/>
      <c r="R108" s="382"/>
      <c r="S108" s="382"/>
      <c r="T108" s="382"/>
      <c r="U108" s="382"/>
      <c r="V108" s="382"/>
      <c r="W108" s="382"/>
      <c r="X108" s="382"/>
      <c r="Y108" s="382"/>
      <c r="Z108" s="382"/>
      <c r="AA108" s="382"/>
      <c r="AB108" s="382"/>
      <c r="AC108" s="382"/>
      <c r="AD108" s="382"/>
      <c r="AE108" s="382"/>
      <c r="AF108" s="382"/>
      <c r="AG108" s="386">
        <f>'D.1.3 - Rekonstrukce přít..._01'!J32</f>
        <v>0</v>
      </c>
      <c r="AH108" s="387"/>
      <c r="AI108" s="387"/>
      <c r="AJ108" s="387"/>
      <c r="AK108" s="387"/>
      <c r="AL108" s="387"/>
      <c r="AM108" s="387"/>
      <c r="AN108" s="386">
        <f t="shared" si="0"/>
        <v>0</v>
      </c>
      <c r="AO108" s="387"/>
      <c r="AP108" s="387"/>
      <c r="AQ108" s="84" t="s">
        <v>88</v>
      </c>
      <c r="AR108" s="48"/>
      <c r="AS108" s="89">
        <v>0</v>
      </c>
      <c r="AT108" s="90">
        <f t="shared" si="1"/>
        <v>0</v>
      </c>
      <c r="AU108" s="91">
        <f>'D.1.3 - Rekonstrukce přít..._01'!P122</f>
        <v>0</v>
      </c>
      <c r="AV108" s="90">
        <f>'D.1.3 - Rekonstrukce přít..._01'!J35</f>
        <v>0</v>
      </c>
      <c r="AW108" s="90">
        <f>'D.1.3 - Rekonstrukce přít..._01'!J36</f>
        <v>0</v>
      </c>
      <c r="AX108" s="90">
        <f>'D.1.3 - Rekonstrukce přít..._01'!J37</f>
        <v>0</v>
      </c>
      <c r="AY108" s="90">
        <f>'D.1.3 - Rekonstrukce přít..._01'!J38</f>
        <v>0</v>
      </c>
      <c r="AZ108" s="90">
        <f>'D.1.3 - Rekonstrukce přít..._01'!F35</f>
        <v>0</v>
      </c>
      <c r="BA108" s="90">
        <f>'D.1.3 - Rekonstrukce přít..._01'!F36</f>
        <v>0</v>
      </c>
      <c r="BB108" s="90">
        <f>'D.1.3 - Rekonstrukce přít..._01'!F37</f>
        <v>0</v>
      </c>
      <c r="BC108" s="90">
        <f>'D.1.3 - Rekonstrukce přít..._01'!F38</f>
        <v>0</v>
      </c>
      <c r="BD108" s="92">
        <f>'D.1.3 - Rekonstrukce přít..._01'!F39</f>
        <v>0</v>
      </c>
      <c r="BT108" s="25" t="s">
        <v>84</v>
      </c>
      <c r="BV108" s="25" t="s">
        <v>77</v>
      </c>
      <c r="BW108" s="25" t="s">
        <v>120</v>
      </c>
      <c r="BX108" s="25" t="s">
        <v>116</v>
      </c>
      <c r="CL108" s="25" t="s">
        <v>1</v>
      </c>
    </row>
    <row r="109" spans="1:91" s="1" customFormat="1" ht="30" customHeight="1">
      <c r="B109" s="32"/>
      <c r="AR109" s="32"/>
    </row>
    <row r="110" spans="1:91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32"/>
    </row>
  </sheetData>
  <sheetProtection algorithmName="SHA-512" hashValue="GH6vI+eGP/umwnyfjad5SyaQ2NfzKlnwrNRCUOGyhdBxJ/Yw4rV1zoLMHhQ4B4SouTJkQsENzBQk4xMnVK01VA==" saltValue="YocKuti77iE2EepjoDym8CvvnAEgzI9Nxcv2hh+1wyLfGiFX9KXL3JJPr7Pk8ZzzxP4aHGElJvFgZ8Lpen4hfQ==" spinCount="100000" sheet="1" objects="1" scenarios="1" formatColumns="0" formatRows="0"/>
  <mergeCells count="94">
    <mergeCell ref="AN107:AP107"/>
    <mergeCell ref="AG107:AM107"/>
    <mergeCell ref="AN108:AP108"/>
    <mergeCell ref="AG108:AM108"/>
    <mergeCell ref="AN94:AP94"/>
    <mergeCell ref="AS89:AT91"/>
    <mergeCell ref="AN105:AP105"/>
    <mergeCell ref="AG105:AM105"/>
    <mergeCell ref="AN106:AP106"/>
    <mergeCell ref="AG106:AM106"/>
    <mergeCell ref="AR2:BE2"/>
    <mergeCell ref="AG101:AM101"/>
    <mergeCell ref="AG103:AM103"/>
    <mergeCell ref="AG102:AM102"/>
    <mergeCell ref="AG92:AM92"/>
    <mergeCell ref="AG100:AM100"/>
    <mergeCell ref="AG99:AM99"/>
    <mergeCell ref="AG96:AM96"/>
    <mergeCell ref="AG97:AM97"/>
    <mergeCell ref="AG98:AM98"/>
    <mergeCell ref="AG95:AM95"/>
    <mergeCell ref="AM87:AN87"/>
    <mergeCell ref="AM89:AP89"/>
    <mergeCell ref="AM90:AP90"/>
    <mergeCell ref="AN99:AP99"/>
    <mergeCell ref="AN103:AP10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107:I107"/>
    <mergeCell ref="K107:AF107"/>
    <mergeCell ref="E108:I108"/>
    <mergeCell ref="K108:AF108"/>
    <mergeCell ref="AG94:AM94"/>
    <mergeCell ref="AG104:AM104"/>
    <mergeCell ref="K102:AF102"/>
    <mergeCell ref="K103:AF103"/>
    <mergeCell ref="K99:AF99"/>
    <mergeCell ref="K98:AF98"/>
    <mergeCell ref="L85:AO85"/>
    <mergeCell ref="D105:H105"/>
    <mergeCell ref="J105:AF105"/>
    <mergeCell ref="E106:I106"/>
    <mergeCell ref="K106:AF106"/>
    <mergeCell ref="AN104:AP104"/>
    <mergeCell ref="AN96:AP96"/>
    <mergeCell ref="AN92:AP92"/>
    <mergeCell ref="AN101:AP101"/>
    <mergeCell ref="AN97:AP97"/>
    <mergeCell ref="AN100:AP100"/>
    <mergeCell ref="AN95:AP95"/>
    <mergeCell ref="AN102:AP102"/>
    <mergeCell ref="AN98:AP98"/>
    <mergeCell ref="K97:AF97"/>
    <mergeCell ref="K101:AF101"/>
    <mergeCell ref="C92:G92"/>
    <mergeCell ref="D95:H95"/>
    <mergeCell ref="E97:I97"/>
    <mergeCell ref="E104:I104"/>
    <mergeCell ref="E98:I98"/>
    <mergeCell ref="E103:I103"/>
    <mergeCell ref="E102:I102"/>
    <mergeCell ref="E101:I101"/>
    <mergeCell ref="E99:I99"/>
    <mergeCell ref="E100:I100"/>
    <mergeCell ref="E96:I96"/>
    <mergeCell ref="I92:AF92"/>
    <mergeCell ref="J95:AF95"/>
    <mergeCell ref="K96:AF96"/>
    <mergeCell ref="K104:AF104"/>
    <mergeCell ref="K100:AF100"/>
  </mergeCells>
  <hyperlinks>
    <hyperlink ref="A96" location="'D.1.1 - Rekonstrukce přít...'!C2" display="/" xr:uid="{00000000-0004-0000-0000-000000000000}"/>
    <hyperlink ref="A97" location="'D.1.2 - Rekonstrukce přít...'!C2" display="/" xr:uid="{00000000-0004-0000-0000-000001000000}"/>
    <hyperlink ref="A98" location="'D.1.3 - Rekonstrukce přít...'!C2" display="/" xr:uid="{00000000-0004-0000-0000-000002000000}"/>
    <hyperlink ref="A99" location="'D.2.1 - MVE VDJ Bruzovice...'!C2" display="/" xr:uid="{00000000-0004-0000-0000-000003000000}"/>
    <hyperlink ref="A100" location="'D.2.2 - MVE VDJ Bruzovice...'!C2" display="/" xr:uid="{00000000-0004-0000-0000-000004000000}"/>
    <hyperlink ref="A101" location="'D.2.3 - Přípojka VN'!C2" display="/" xr:uid="{00000000-0004-0000-0000-000005000000}"/>
    <hyperlink ref="A102" location="'D.2.4 - Trafostanice'!C2" display="/" xr:uid="{00000000-0004-0000-0000-000006000000}"/>
    <hyperlink ref="A103" location="'VON 1 - Vedlejší rozpočto...'!C2" display="/" xr:uid="{00000000-0004-0000-0000-000007000000}"/>
    <hyperlink ref="A104" location="'VON 2 - Ostatní rozpočtov...'!C2" display="/" xr:uid="{00000000-0004-0000-0000-000008000000}"/>
    <hyperlink ref="A106" location="'D.1.1 - Rekonstrukce přít..._01'!C2" display="/" xr:uid="{00000000-0004-0000-0000-000009000000}"/>
    <hyperlink ref="A107" location="'D.1.2 - Rekonstrukce přít..._01'!C2" display="/" xr:uid="{00000000-0004-0000-0000-00000A000000}"/>
    <hyperlink ref="A108" location="'D.1.3 - Rekonstrukce přít..._01'!C2" display="/" xr:uid="{00000000-0004-0000-0000-00000B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31"/>
  <sheetViews>
    <sheetView showGridLines="0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113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123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1454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ROUND((SUM(BE122:BE130)),  2)</f>
        <v>0</v>
      </c>
      <c r="I35" s="96">
        <v>0.21</v>
      </c>
      <c r="J35" s="86">
        <f>ROUND(((SUM(BE122:BE130))*I35),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ROUND((SUM(BF122:BF130)),  2)</f>
        <v>0</v>
      </c>
      <c r="I36" s="96">
        <v>0.12</v>
      </c>
      <c r="J36" s="86">
        <f>ROUND(((SUM(BF122:BF130))*I36),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ROUND((SUM(BG122:BG130)),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ROUND((SUM(BH122:BH130)),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ROUND((SUM(BI122:BI130)),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123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VON 2 - Ostatní rozpočtové náklady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1455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1456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123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16.5" customHeight="1">
      <c r="B114" s="32"/>
      <c r="E114" s="384" t="str">
        <f>E11</f>
        <v>VON 2 - Ostatní rozpočtové náklady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1457</v>
      </c>
      <c r="F123" s="127" t="s">
        <v>1458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179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1459</v>
      </c>
      <c r="F124" s="135" t="s">
        <v>1460</v>
      </c>
      <c r="I124" s="128"/>
      <c r="J124" s="136">
        <f>BK124</f>
        <v>0</v>
      </c>
      <c r="L124" s="125"/>
      <c r="M124" s="130"/>
      <c r="P124" s="131">
        <f>SUM(P125:P130)</f>
        <v>0</v>
      </c>
      <c r="R124" s="131">
        <f>SUM(R125:R130)</f>
        <v>0</v>
      </c>
      <c r="T124" s="132">
        <f>SUM(T125:T130)</f>
        <v>0</v>
      </c>
      <c r="AR124" s="126" t="s">
        <v>179</v>
      </c>
      <c r="AT124" s="133" t="s">
        <v>74</v>
      </c>
      <c r="AU124" s="133" t="s">
        <v>82</v>
      </c>
      <c r="AY124" s="126" t="s">
        <v>173</v>
      </c>
      <c r="BK124" s="134">
        <f>SUM(BK125:BK130)</f>
        <v>0</v>
      </c>
    </row>
    <row r="125" spans="2:65" s="1" customFormat="1" ht="44.25" customHeight="1">
      <c r="B125" s="32"/>
      <c r="C125" s="137" t="s">
        <v>82</v>
      </c>
      <c r="D125" s="137" t="s">
        <v>175</v>
      </c>
      <c r="E125" s="138" t="s">
        <v>1461</v>
      </c>
      <c r="F125" s="139" t="s">
        <v>1462</v>
      </c>
      <c r="G125" s="140" t="s">
        <v>1439</v>
      </c>
      <c r="H125" s="141">
        <v>1</v>
      </c>
      <c r="I125" s="142"/>
      <c r="J125" s="143">
        <f t="shared" ref="J125:J130" si="0">ROUND(I125*H125,2)</f>
        <v>0</v>
      </c>
      <c r="K125" s="144"/>
      <c r="L125" s="32"/>
      <c r="M125" s="145" t="s">
        <v>1</v>
      </c>
      <c r="N125" s="146" t="s">
        <v>40</v>
      </c>
      <c r="P125" s="147">
        <f t="shared" ref="P125:P130" si="1">O125*H125</f>
        <v>0</v>
      </c>
      <c r="Q125" s="147">
        <v>0</v>
      </c>
      <c r="R125" s="147">
        <f t="shared" ref="R125:R130" si="2">Q125*H125</f>
        <v>0</v>
      </c>
      <c r="S125" s="147">
        <v>0</v>
      </c>
      <c r="T125" s="148">
        <f t="shared" ref="T125:T130" si="3">S125*H125</f>
        <v>0</v>
      </c>
      <c r="AR125" s="149" t="s">
        <v>1440</v>
      </c>
      <c r="AT125" s="149" t="s">
        <v>175</v>
      </c>
      <c r="AU125" s="149" t="s">
        <v>84</v>
      </c>
      <c r="AY125" s="17" t="s">
        <v>173</v>
      </c>
      <c r="BE125" s="150">
        <f t="shared" ref="BE125:BE130" si="4">IF(N125="základní",J125,0)</f>
        <v>0</v>
      </c>
      <c r="BF125" s="150">
        <f t="shared" ref="BF125:BF130" si="5">IF(N125="snížená",J125,0)</f>
        <v>0</v>
      </c>
      <c r="BG125" s="150">
        <f t="shared" ref="BG125:BG130" si="6">IF(N125="zákl. přenesená",J125,0)</f>
        <v>0</v>
      </c>
      <c r="BH125" s="150">
        <f t="shared" ref="BH125:BH130" si="7">IF(N125="sníž. přenesená",J125,0)</f>
        <v>0</v>
      </c>
      <c r="BI125" s="150">
        <f t="shared" ref="BI125:BI130" si="8">IF(N125="nulová",J125,0)</f>
        <v>0</v>
      </c>
      <c r="BJ125" s="17" t="s">
        <v>82</v>
      </c>
      <c r="BK125" s="150">
        <f t="shared" ref="BK125:BK130" si="9">ROUND(I125*H125,2)</f>
        <v>0</v>
      </c>
      <c r="BL125" s="17" t="s">
        <v>1440</v>
      </c>
      <c r="BM125" s="149" t="s">
        <v>1463</v>
      </c>
    </row>
    <row r="126" spans="2:65" s="1" customFormat="1" ht="24.2" customHeight="1">
      <c r="B126" s="32"/>
      <c r="C126" s="137" t="s">
        <v>84</v>
      </c>
      <c r="D126" s="137" t="s">
        <v>175</v>
      </c>
      <c r="E126" s="138" t="s">
        <v>1464</v>
      </c>
      <c r="F126" s="139" t="s">
        <v>1465</v>
      </c>
      <c r="G126" s="140" t="s">
        <v>1439</v>
      </c>
      <c r="H126" s="141">
        <v>1</v>
      </c>
      <c r="I126" s="142"/>
      <c r="J126" s="143">
        <f t="shared" si="0"/>
        <v>0</v>
      </c>
      <c r="K126" s="144"/>
      <c r="L126" s="32"/>
      <c r="M126" s="145" t="s">
        <v>1</v>
      </c>
      <c r="N126" s="146" t="s">
        <v>40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AR126" s="149" t="s">
        <v>1440</v>
      </c>
      <c r="AT126" s="149" t="s">
        <v>175</v>
      </c>
      <c r="AU126" s="149" t="s">
        <v>84</v>
      </c>
      <c r="AY126" s="17" t="s">
        <v>173</v>
      </c>
      <c r="BE126" s="150">
        <f t="shared" si="4"/>
        <v>0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7" t="s">
        <v>82</v>
      </c>
      <c r="BK126" s="150">
        <f t="shared" si="9"/>
        <v>0</v>
      </c>
      <c r="BL126" s="17" t="s">
        <v>1440</v>
      </c>
      <c r="BM126" s="149" t="s">
        <v>1466</v>
      </c>
    </row>
    <row r="127" spans="2:65" s="1" customFormat="1" ht="16.5" customHeight="1">
      <c r="B127" s="32"/>
      <c r="C127" s="137" t="s">
        <v>189</v>
      </c>
      <c r="D127" s="137" t="s">
        <v>175</v>
      </c>
      <c r="E127" s="138" t="s">
        <v>1467</v>
      </c>
      <c r="F127" s="139" t="s">
        <v>1468</v>
      </c>
      <c r="G127" s="140" t="s">
        <v>1439</v>
      </c>
      <c r="H127" s="141">
        <v>1</v>
      </c>
      <c r="I127" s="142"/>
      <c r="J127" s="143">
        <f t="shared" si="0"/>
        <v>0</v>
      </c>
      <c r="K127" s="144"/>
      <c r="L127" s="32"/>
      <c r="M127" s="145" t="s">
        <v>1</v>
      </c>
      <c r="N127" s="146" t="s">
        <v>40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AR127" s="149" t="s">
        <v>1440</v>
      </c>
      <c r="AT127" s="149" t="s">
        <v>175</v>
      </c>
      <c r="AU127" s="149" t="s">
        <v>84</v>
      </c>
      <c r="AY127" s="17" t="s">
        <v>173</v>
      </c>
      <c r="BE127" s="150">
        <f t="shared" si="4"/>
        <v>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7" t="s">
        <v>82</v>
      </c>
      <c r="BK127" s="150">
        <f t="shared" si="9"/>
        <v>0</v>
      </c>
      <c r="BL127" s="17" t="s">
        <v>1440</v>
      </c>
      <c r="BM127" s="149" t="s">
        <v>1469</v>
      </c>
    </row>
    <row r="128" spans="2:65" s="1" customFormat="1" ht="24.2" customHeight="1">
      <c r="B128" s="32"/>
      <c r="C128" s="137" t="s">
        <v>179</v>
      </c>
      <c r="D128" s="137" t="s">
        <v>175</v>
      </c>
      <c r="E128" s="138" t="s">
        <v>1470</v>
      </c>
      <c r="F128" s="139" t="s">
        <v>1471</v>
      </c>
      <c r="G128" s="140" t="s">
        <v>1439</v>
      </c>
      <c r="H128" s="141">
        <v>1</v>
      </c>
      <c r="I128" s="142"/>
      <c r="J128" s="143">
        <f t="shared" si="0"/>
        <v>0</v>
      </c>
      <c r="K128" s="144"/>
      <c r="L128" s="32"/>
      <c r="M128" s="145" t="s">
        <v>1</v>
      </c>
      <c r="N128" s="146" t="s">
        <v>40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AR128" s="149" t="s">
        <v>1440</v>
      </c>
      <c r="AT128" s="149" t="s">
        <v>175</v>
      </c>
      <c r="AU128" s="149" t="s">
        <v>84</v>
      </c>
      <c r="AY128" s="17" t="s">
        <v>173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7" t="s">
        <v>82</v>
      </c>
      <c r="BK128" s="150">
        <f t="shared" si="9"/>
        <v>0</v>
      </c>
      <c r="BL128" s="17" t="s">
        <v>1440</v>
      </c>
      <c r="BM128" s="149" t="s">
        <v>1472</v>
      </c>
    </row>
    <row r="129" spans="2:65" s="1" customFormat="1" ht="62.65" customHeight="1">
      <c r="B129" s="32"/>
      <c r="C129" s="137" t="s">
        <v>200</v>
      </c>
      <c r="D129" s="137" t="s">
        <v>175</v>
      </c>
      <c r="E129" s="138" t="s">
        <v>1473</v>
      </c>
      <c r="F129" s="139" t="s">
        <v>1474</v>
      </c>
      <c r="G129" s="140" t="s">
        <v>1439</v>
      </c>
      <c r="H129" s="141">
        <v>1</v>
      </c>
      <c r="I129" s="142"/>
      <c r="J129" s="143">
        <f t="shared" si="0"/>
        <v>0</v>
      </c>
      <c r="K129" s="144"/>
      <c r="L129" s="32"/>
      <c r="M129" s="145" t="s">
        <v>1</v>
      </c>
      <c r="N129" s="146" t="s">
        <v>40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AR129" s="149" t="s">
        <v>1440</v>
      </c>
      <c r="AT129" s="149" t="s">
        <v>175</v>
      </c>
      <c r="AU129" s="149" t="s">
        <v>84</v>
      </c>
      <c r="AY129" s="17" t="s">
        <v>173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7" t="s">
        <v>82</v>
      </c>
      <c r="BK129" s="150">
        <f t="shared" si="9"/>
        <v>0</v>
      </c>
      <c r="BL129" s="17" t="s">
        <v>1440</v>
      </c>
      <c r="BM129" s="149" t="s">
        <v>1475</v>
      </c>
    </row>
    <row r="130" spans="2:65" s="1" customFormat="1" ht="24.2" customHeight="1">
      <c r="B130" s="32"/>
      <c r="C130" s="137" t="s">
        <v>205</v>
      </c>
      <c r="D130" s="137" t="s">
        <v>175</v>
      </c>
      <c r="E130" s="138" t="s">
        <v>1476</v>
      </c>
      <c r="F130" s="139" t="s">
        <v>1477</v>
      </c>
      <c r="G130" s="140" t="s">
        <v>1439</v>
      </c>
      <c r="H130" s="141">
        <v>1</v>
      </c>
      <c r="I130" s="142"/>
      <c r="J130" s="143">
        <f t="shared" si="0"/>
        <v>0</v>
      </c>
      <c r="K130" s="144"/>
      <c r="L130" s="32"/>
      <c r="M130" s="193" t="s">
        <v>1</v>
      </c>
      <c r="N130" s="194" t="s">
        <v>40</v>
      </c>
      <c r="O130" s="195"/>
      <c r="P130" s="196">
        <f t="shared" si="1"/>
        <v>0</v>
      </c>
      <c r="Q130" s="196">
        <v>0</v>
      </c>
      <c r="R130" s="196">
        <f t="shared" si="2"/>
        <v>0</v>
      </c>
      <c r="S130" s="196">
        <v>0</v>
      </c>
      <c r="T130" s="197">
        <f t="shared" si="3"/>
        <v>0</v>
      </c>
      <c r="AR130" s="149" t="s">
        <v>1440</v>
      </c>
      <c r="AT130" s="149" t="s">
        <v>175</v>
      </c>
      <c r="AU130" s="149" t="s">
        <v>84</v>
      </c>
      <c r="AY130" s="17" t="s">
        <v>173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7" t="s">
        <v>82</v>
      </c>
      <c r="BK130" s="150">
        <f t="shared" si="9"/>
        <v>0</v>
      </c>
      <c r="BL130" s="17" t="s">
        <v>1440</v>
      </c>
      <c r="BM130" s="149" t="s">
        <v>1478</v>
      </c>
    </row>
    <row r="131" spans="2:65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2"/>
    </row>
  </sheetData>
  <sheetProtection algorithmName="SHA-512" hashValue="LjtVJEt1hJQN2f+nxSJoWByC1J61+UDFVfJmao0JKnXzgTH0IHk/y5snIMB2UmIRRtG/8YzDyFyQzLJyMBFhYA==" saltValue="2bxTp3nJUxoDfdOsBXl+NVcDpGNc2jXV/NEUSYqnXhDxCOW5d/UwgRgETs4C0YAf1VtLRG0GxWIzxaRk+a3UKA==" spinCount="100000" sheet="1" objects="1" scenarios="1" formatColumns="0" formatRows="0" autoFilter="0"/>
  <autoFilter ref="C121:K130" xr:uid="{00000000-0009-0000-0000-000009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46"/>
  <sheetViews>
    <sheetView showGridLines="0" workbookViewId="0">
      <selection activeCell="I145" sqref="I14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118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1479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1480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ROUND(J123,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ROUND((SUM(BE123:BE145)),  2)</f>
        <v>0</v>
      </c>
      <c r="I35" s="96">
        <v>0.21</v>
      </c>
      <c r="J35" s="86">
        <f>ROUND(((SUM(BE123:BE145))*I35),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ROUND((SUM(BF123:BF145)),  2)</f>
        <v>0</v>
      </c>
      <c r="I36" s="96">
        <v>0.12</v>
      </c>
      <c r="J36" s="86">
        <f>ROUND(((SUM(BF123:BF145))*I36),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ROUND((SUM(BG123:BG145)),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ROUND((SUM(BH123:BH145)),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ROUND((SUM(BI123:BI145)),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1479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D.1.1 - Rekonstrukce přítokového objektu-stavební část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J123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131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9" customFormat="1" ht="19.899999999999999" customHeight="1">
      <c r="B100" s="112"/>
      <c r="D100" s="113" t="s">
        <v>137</v>
      </c>
      <c r="E100" s="114"/>
      <c r="F100" s="114"/>
      <c r="G100" s="114"/>
      <c r="H100" s="114"/>
      <c r="I100" s="114"/>
      <c r="J100" s="115">
        <f>J125</f>
        <v>0</v>
      </c>
      <c r="L100" s="112"/>
    </row>
    <row r="101" spans="2:47" s="9" customFormat="1" ht="19.899999999999999" customHeight="1">
      <c r="B101" s="112"/>
      <c r="D101" s="113" t="s">
        <v>146</v>
      </c>
      <c r="E101" s="114"/>
      <c r="F101" s="114"/>
      <c r="G101" s="114"/>
      <c r="H101" s="114"/>
      <c r="I101" s="114"/>
      <c r="J101" s="115">
        <f>J144</f>
        <v>0</v>
      </c>
      <c r="L101" s="112"/>
    </row>
    <row r="102" spans="2:47" s="1" customFormat="1" ht="21.75" customHeight="1">
      <c r="B102" s="32"/>
      <c r="L102" s="32"/>
    </row>
    <row r="103" spans="2:47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5" customHeight="1">
      <c r="B108" s="32"/>
      <c r="C108" s="21" t="s">
        <v>158</v>
      </c>
      <c r="L108" s="32"/>
    </row>
    <row r="109" spans="2:47" s="1" customFormat="1" ht="6.95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16.5" customHeight="1">
      <c r="B111" s="32"/>
      <c r="E111" s="421" t="str">
        <f>E7</f>
        <v xml:space="preserve"> PK BRUZOVICE-REKONSTRUKCE PŘÍTOKOVÉHO TRAKTU</v>
      </c>
      <c r="F111" s="422"/>
      <c r="G111" s="422"/>
      <c r="H111" s="422"/>
      <c r="L111" s="32"/>
    </row>
    <row r="112" spans="2:47" ht="12" customHeight="1">
      <c r="B112" s="20"/>
      <c r="C112" s="27" t="s">
        <v>122</v>
      </c>
      <c r="L112" s="20"/>
    </row>
    <row r="113" spans="2:65" s="1" customFormat="1" ht="16.5" customHeight="1">
      <c r="B113" s="32"/>
      <c r="E113" s="421" t="s">
        <v>1479</v>
      </c>
      <c r="F113" s="420"/>
      <c r="G113" s="420"/>
      <c r="H113" s="420"/>
      <c r="L113" s="32"/>
    </row>
    <row r="114" spans="2:65" s="1" customFormat="1" ht="12" customHeight="1">
      <c r="B114" s="32"/>
      <c r="C114" s="27" t="s">
        <v>124</v>
      </c>
      <c r="L114" s="32"/>
    </row>
    <row r="115" spans="2:65" s="1" customFormat="1" ht="16.5" customHeight="1">
      <c r="B115" s="32"/>
      <c r="E115" s="384" t="str">
        <f>E11</f>
        <v>D.1.1 - Rekonstrukce přítokového objektu-stavební část</v>
      </c>
      <c r="F115" s="420"/>
      <c r="G115" s="420"/>
      <c r="H115" s="420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 xml:space="preserve"> </v>
      </c>
      <c r="I117" s="27" t="s">
        <v>22</v>
      </c>
      <c r="J117" s="52" t="str">
        <f>IF(J14="","",J14)</f>
        <v>19. 3. 2024</v>
      </c>
      <c r="L117" s="32"/>
    </row>
    <row r="118" spans="2:65" s="1" customFormat="1" ht="6.95" customHeight="1">
      <c r="B118" s="32"/>
      <c r="L118" s="32"/>
    </row>
    <row r="119" spans="2:65" s="1" customFormat="1" ht="25.7" customHeight="1">
      <c r="B119" s="32"/>
      <c r="C119" s="27" t="s">
        <v>24</v>
      </c>
      <c r="F119" s="25" t="str">
        <f>E17</f>
        <v>SmVaK Ostrava,a.s.</v>
      </c>
      <c r="I119" s="27" t="s">
        <v>30</v>
      </c>
      <c r="J119" s="30" t="str">
        <f>E23</f>
        <v>VODING Hranice,spol.s r.o.</v>
      </c>
      <c r="L119" s="32"/>
    </row>
    <row r="120" spans="2:65" s="1" customFormat="1" ht="15.2" customHeight="1">
      <c r="B120" s="32"/>
      <c r="C120" s="27" t="s">
        <v>28</v>
      </c>
      <c r="F120" s="25" t="str">
        <f>IF(E20="","",E20)</f>
        <v>Vyplň údaj</v>
      </c>
      <c r="I120" s="27" t="s">
        <v>33</v>
      </c>
      <c r="J120" s="30" t="str">
        <f>E26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159</v>
      </c>
      <c r="D122" s="118" t="s">
        <v>60</v>
      </c>
      <c r="E122" s="118" t="s">
        <v>56</v>
      </c>
      <c r="F122" s="118" t="s">
        <v>57</v>
      </c>
      <c r="G122" s="118" t="s">
        <v>160</v>
      </c>
      <c r="H122" s="118" t="s">
        <v>161</v>
      </c>
      <c r="I122" s="118" t="s">
        <v>162</v>
      </c>
      <c r="J122" s="119" t="s">
        <v>128</v>
      </c>
      <c r="K122" s="120" t="s">
        <v>163</v>
      </c>
      <c r="L122" s="116"/>
      <c r="M122" s="59" t="s">
        <v>1</v>
      </c>
      <c r="N122" s="60" t="s">
        <v>39</v>
      </c>
      <c r="O122" s="60" t="s">
        <v>164</v>
      </c>
      <c r="P122" s="60" t="s">
        <v>165</v>
      </c>
      <c r="Q122" s="60" t="s">
        <v>166</v>
      </c>
      <c r="R122" s="60" t="s">
        <v>167</v>
      </c>
      <c r="S122" s="60" t="s">
        <v>168</v>
      </c>
      <c r="T122" s="61" t="s">
        <v>169</v>
      </c>
    </row>
    <row r="123" spans="2:65" s="1" customFormat="1" ht="22.9" customHeight="1">
      <c r="B123" s="32"/>
      <c r="C123" s="64" t="s">
        <v>170</v>
      </c>
      <c r="J123" s="121">
        <f>BK123</f>
        <v>0</v>
      </c>
      <c r="L123" s="32"/>
      <c r="M123" s="62"/>
      <c r="N123" s="53"/>
      <c r="O123" s="53"/>
      <c r="P123" s="122">
        <f>P124</f>
        <v>0</v>
      </c>
      <c r="Q123" s="53"/>
      <c r="R123" s="122">
        <f>R124</f>
        <v>4.0094500000000002</v>
      </c>
      <c r="S123" s="53"/>
      <c r="T123" s="123">
        <f>T124</f>
        <v>0</v>
      </c>
      <c r="AT123" s="17" t="s">
        <v>74</v>
      </c>
      <c r="AU123" s="17" t="s">
        <v>130</v>
      </c>
      <c r="BK123" s="124">
        <f>BK124</f>
        <v>0</v>
      </c>
    </row>
    <row r="124" spans="2:65" s="11" customFormat="1" ht="25.9" customHeight="1">
      <c r="B124" s="125"/>
      <c r="D124" s="126" t="s">
        <v>74</v>
      </c>
      <c r="E124" s="127" t="s">
        <v>171</v>
      </c>
      <c r="F124" s="127" t="s">
        <v>172</v>
      </c>
      <c r="I124" s="128"/>
      <c r="J124" s="129">
        <f>BK124</f>
        <v>0</v>
      </c>
      <c r="L124" s="125"/>
      <c r="M124" s="130"/>
      <c r="P124" s="131">
        <f>P125+P144</f>
        <v>0</v>
      </c>
      <c r="R124" s="131">
        <f>R125+R144</f>
        <v>4.0094500000000002</v>
      </c>
      <c r="T124" s="132">
        <f>T125+T144</f>
        <v>0</v>
      </c>
      <c r="AR124" s="126" t="s">
        <v>82</v>
      </c>
      <c r="AT124" s="133" t="s">
        <v>74</v>
      </c>
      <c r="AU124" s="133" t="s">
        <v>75</v>
      </c>
      <c r="AY124" s="126" t="s">
        <v>173</v>
      </c>
      <c r="BK124" s="134">
        <f>BK125+BK144</f>
        <v>0</v>
      </c>
    </row>
    <row r="125" spans="2:65" s="11" customFormat="1" ht="22.9" customHeight="1">
      <c r="B125" s="125"/>
      <c r="D125" s="126" t="s">
        <v>74</v>
      </c>
      <c r="E125" s="135" t="s">
        <v>526</v>
      </c>
      <c r="F125" s="135" t="s">
        <v>605</v>
      </c>
      <c r="I125" s="128"/>
      <c r="J125" s="136">
        <f>BK125</f>
        <v>0</v>
      </c>
      <c r="L125" s="125"/>
      <c r="M125" s="130"/>
      <c r="P125" s="131">
        <f>SUM(P126:P143)</f>
        <v>0</v>
      </c>
      <c r="R125" s="131">
        <f>SUM(R126:R143)</f>
        <v>4.0094500000000002</v>
      </c>
      <c r="T125" s="132">
        <f>SUM(T126:T143)</f>
        <v>0</v>
      </c>
      <c r="AR125" s="126" t="s">
        <v>82</v>
      </c>
      <c r="AT125" s="133" t="s">
        <v>74</v>
      </c>
      <c r="AU125" s="133" t="s">
        <v>82</v>
      </c>
      <c r="AY125" s="126" t="s">
        <v>173</v>
      </c>
      <c r="BK125" s="134">
        <f>SUM(BK126:BK143)</f>
        <v>0</v>
      </c>
    </row>
    <row r="126" spans="2:65" s="1" customFormat="1" ht="24.2" customHeight="1">
      <c r="B126" s="32"/>
      <c r="C126" s="137" t="s">
        <v>82</v>
      </c>
      <c r="D126" s="137" t="s">
        <v>175</v>
      </c>
      <c r="E126" s="138" t="s">
        <v>1481</v>
      </c>
      <c r="F126" s="139" t="s">
        <v>1482</v>
      </c>
      <c r="G126" s="140" t="s">
        <v>197</v>
      </c>
      <c r="H126" s="141">
        <v>18.809999999999999</v>
      </c>
      <c r="I126" s="142"/>
      <c r="J126" s="143">
        <f>ROUND(I126*H126,2)</f>
        <v>0</v>
      </c>
      <c r="K126" s="144"/>
      <c r="L126" s="32"/>
      <c r="M126" s="145" t="s">
        <v>1</v>
      </c>
      <c r="N126" s="146" t="s">
        <v>40</v>
      </c>
      <c r="P126" s="147">
        <f>O126*H126</f>
        <v>0</v>
      </c>
      <c r="Q126" s="147">
        <v>1.7000000000000001E-2</v>
      </c>
      <c r="R126" s="147">
        <f>Q126*H126</f>
        <v>0.31977</v>
      </c>
      <c r="S126" s="147">
        <v>0</v>
      </c>
      <c r="T126" s="148">
        <f>S126*H126</f>
        <v>0</v>
      </c>
      <c r="AR126" s="149" t="s">
        <v>179</v>
      </c>
      <c r="AT126" s="149" t="s">
        <v>175</v>
      </c>
      <c r="AU126" s="149" t="s">
        <v>84</v>
      </c>
      <c r="AY126" s="17" t="s">
        <v>173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82</v>
      </c>
      <c r="BK126" s="150">
        <f>ROUND(I126*H126,2)</f>
        <v>0</v>
      </c>
      <c r="BL126" s="17" t="s">
        <v>179</v>
      </c>
      <c r="BM126" s="149" t="s">
        <v>1483</v>
      </c>
    </row>
    <row r="127" spans="2:65" s="12" customFormat="1">
      <c r="B127" s="151"/>
      <c r="D127" s="152" t="s">
        <v>181</v>
      </c>
      <c r="E127" s="153" t="s">
        <v>1</v>
      </c>
      <c r="F127" s="154" t="s">
        <v>1383</v>
      </c>
      <c r="H127" s="153" t="s">
        <v>1</v>
      </c>
      <c r="I127" s="155"/>
      <c r="L127" s="151"/>
      <c r="M127" s="156"/>
      <c r="T127" s="157"/>
      <c r="AT127" s="153" t="s">
        <v>181</v>
      </c>
      <c r="AU127" s="153" t="s">
        <v>84</v>
      </c>
      <c r="AV127" s="12" t="s">
        <v>82</v>
      </c>
      <c r="AW127" s="12" t="s">
        <v>32</v>
      </c>
      <c r="AX127" s="12" t="s">
        <v>75</v>
      </c>
      <c r="AY127" s="153" t="s">
        <v>173</v>
      </c>
    </row>
    <row r="128" spans="2:65" s="13" customFormat="1">
      <c r="B128" s="158"/>
      <c r="D128" s="152" t="s">
        <v>181</v>
      </c>
      <c r="E128" s="159" t="s">
        <v>1</v>
      </c>
      <c r="F128" s="160" t="s">
        <v>1384</v>
      </c>
      <c r="H128" s="161">
        <v>18.809999999999999</v>
      </c>
      <c r="I128" s="162"/>
      <c r="L128" s="158"/>
      <c r="M128" s="163"/>
      <c r="T128" s="164"/>
      <c r="AT128" s="159" t="s">
        <v>181</v>
      </c>
      <c r="AU128" s="159" t="s">
        <v>84</v>
      </c>
      <c r="AV128" s="13" t="s">
        <v>84</v>
      </c>
      <c r="AW128" s="13" t="s">
        <v>32</v>
      </c>
      <c r="AX128" s="13" t="s">
        <v>82</v>
      </c>
      <c r="AY128" s="159" t="s">
        <v>173</v>
      </c>
    </row>
    <row r="129" spans="2:65" s="1" customFormat="1" ht="24.2" customHeight="1">
      <c r="B129" s="32"/>
      <c r="C129" s="137" t="s">
        <v>84</v>
      </c>
      <c r="D129" s="137" t="s">
        <v>175</v>
      </c>
      <c r="E129" s="138" t="s">
        <v>1484</v>
      </c>
      <c r="F129" s="139" t="s">
        <v>1485</v>
      </c>
      <c r="G129" s="140" t="s">
        <v>197</v>
      </c>
      <c r="H129" s="141">
        <v>72</v>
      </c>
      <c r="I129" s="142"/>
      <c r="J129" s="143">
        <f>ROUND(I129*H129,2)</f>
        <v>0</v>
      </c>
      <c r="K129" s="144"/>
      <c r="L129" s="32"/>
      <c r="M129" s="145" t="s">
        <v>1</v>
      </c>
      <c r="N129" s="146" t="s">
        <v>40</v>
      </c>
      <c r="P129" s="147">
        <f>O129*H129</f>
        <v>0</v>
      </c>
      <c r="Q129" s="147">
        <v>1.7000000000000001E-2</v>
      </c>
      <c r="R129" s="147">
        <f>Q129*H129</f>
        <v>1.2240000000000002</v>
      </c>
      <c r="S129" s="147">
        <v>0</v>
      </c>
      <c r="T129" s="148">
        <f>S129*H129</f>
        <v>0</v>
      </c>
      <c r="AR129" s="149" t="s">
        <v>179</v>
      </c>
      <c r="AT129" s="149" t="s">
        <v>175</v>
      </c>
      <c r="AU129" s="149" t="s">
        <v>84</v>
      </c>
      <c r="AY129" s="17" t="s">
        <v>173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7" t="s">
        <v>82</v>
      </c>
      <c r="BK129" s="150">
        <f>ROUND(I129*H129,2)</f>
        <v>0</v>
      </c>
      <c r="BL129" s="17" t="s">
        <v>179</v>
      </c>
      <c r="BM129" s="149" t="s">
        <v>1486</v>
      </c>
    </row>
    <row r="130" spans="2:65" s="12" customFormat="1">
      <c r="B130" s="151"/>
      <c r="D130" s="152" t="s">
        <v>181</v>
      </c>
      <c r="E130" s="153" t="s">
        <v>1</v>
      </c>
      <c r="F130" s="154" t="s">
        <v>1383</v>
      </c>
      <c r="H130" s="153" t="s">
        <v>1</v>
      </c>
      <c r="I130" s="155"/>
      <c r="L130" s="151"/>
      <c r="M130" s="156"/>
      <c r="T130" s="157"/>
      <c r="AT130" s="153" t="s">
        <v>181</v>
      </c>
      <c r="AU130" s="153" t="s">
        <v>84</v>
      </c>
      <c r="AV130" s="12" t="s">
        <v>82</v>
      </c>
      <c r="AW130" s="12" t="s">
        <v>32</v>
      </c>
      <c r="AX130" s="12" t="s">
        <v>75</v>
      </c>
      <c r="AY130" s="153" t="s">
        <v>173</v>
      </c>
    </row>
    <row r="131" spans="2:65" s="13" customFormat="1">
      <c r="B131" s="158"/>
      <c r="D131" s="152" t="s">
        <v>181</v>
      </c>
      <c r="E131" s="159" t="s">
        <v>1</v>
      </c>
      <c r="F131" s="160" t="s">
        <v>1385</v>
      </c>
      <c r="H131" s="161">
        <v>72</v>
      </c>
      <c r="I131" s="162"/>
      <c r="L131" s="158"/>
      <c r="M131" s="163"/>
      <c r="T131" s="164"/>
      <c r="AT131" s="159" t="s">
        <v>181</v>
      </c>
      <c r="AU131" s="159" t="s">
        <v>84</v>
      </c>
      <c r="AV131" s="13" t="s">
        <v>84</v>
      </c>
      <c r="AW131" s="13" t="s">
        <v>32</v>
      </c>
      <c r="AX131" s="13" t="s">
        <v>82</v>
      </c>
      <c r="AY131" s="159" t="s">
        <v>173</v>
      </c>
    </row>
    <row r="132" spans="2:65" s="1" customFormat="1" ht="24.2" customHeight="1">
      <c r="B132" s="32"/>
      <c r="C132" s="137" t="s">
        <v>189</v>
      </c>
      <c r="D132" s="137" t="s">
        <v>175</v>
      </c>
      <c r="E132" s="138" t="s">
        <v>1487</v>
      </c>
      <c r="F132" s="139" t="s">
        <v>1488</v>
      </c>
      <c r="G132" s="140" t="s">
        <v>197</v>
      </c>
      <c r="H132" s="141">
        <v>30.6</v>
      </c>
      <c r="I132" s="142"/>
      <c r="J132" s="143">
        <f>ROUND(I132*H132,2)</f>
        <v>0</v>
      </c>
      <c r="K132" s="144"/>
      <c r="L132" s="32"/>
      <c r="M132" s="145" t="s">
        <v>1</v>
      </c>
      <c r="N132" s="146" t="s">
        <v>40</v>
      </c>
      <c r="P132" s="147">
        <f>O132*H132</f>
        <v>0</v>
      </c>
      <c r="Q132" s="147">
        <v>1.4800000000000001E-2</v>
      </c>
      <c r="R132" s="147">
        <f>Q132*H132</f>
        <v>0.45288000000000006</v>
      </c>
      <c r="S132" s="147">
        <v>0</v>
      </c>
      <c r="T132" s="148">
        <f>S132*H132</f>
        <v>0</v>
      </c>
      <c r="AR132" s="149" t="s">
        <v>179</v>
      </c>
      <c r="AT132" s="149" t="s">
        <v>175</v>
      </c>
      <c r="AU132" s="149" t="s">
        <v>84</v>
      </c>
      <c r="AY132" s="17" t="s">
        <v>173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7" t="s">
        <v>82</v>
      </c>
      <c r="BK132" s="150">
        <f>ROUND(I132*H132,2)</f>
        <v>0</v>
      </c>
      <c r="BL132" s="17" t="s">
        <v>179</v>
      </c>
      <c r="BM132" s="149" t="s">
        <v>1489</v>
      </c>
    </row>
    <row r="133" spans="2:65" s="12" customFormat="1">
      <c r="B133" s="151"/>
      <c r="D133" s="152" t="s">
        <v>181</v>
      </c>
      <c r="E133" s="153" t="s">
        <v>1</v>
      </c>
      <c r="F133" s="154" t="s">
        <v>1376</v>
      </c>
      <c r="H133" s="153" t="s">
        <v>1</v>
      </c>
      <c r="I133" s="155"/>
      <c r="L133" s="151"/>
      <c r="M133" s="156"/>
      <c r="T133" s="157"/>
      <c r="AT133" s="153" t="s">
        <v>181</v>
      </c>
      <c r="AU133" s="153" t="s">
        <v>84</v>
      </c>
      <c r="AV133" s="12" t="s">
        <v>82</v>
      </c>
      <c r="AW133" s="12" t="s">
        <v>32</v>
      </c>
      <c r="AX133" s="12" t="s">
        <v>75</v>
      </c>
      <c r="AY133" s="153" t="s">
        <v>173</v>
      </c>
    </row>
    <row r="134" spans="2:65" s="13" customFormat="1">
      <c r="B134" s="158"/>
      <c r="D134" s="152" t="s">
        <v>181</v>
      </c>
      <c r="E134" s="159" t="s">
        <v>1</v>
      </c>
      <c r="F134" s="160" t="s">
        <v>1377</v>
      </c>
      <c r="H134" s="161">
        <v>6.6</v>
      </c>
      <c r="I134" s="162"/>
      <c r="L134" s="158"/>
      <c r="M134" s="163"/>
      <c r="T134" s="164"/>
      <c r="AT134" s="159" t="s">
        <v>181</v>
      </c>
      <c r="AU134" s="159" t="s">
        <v>84</v>
      </c>
      <c r="AV134" s="13" t="s">
        <v>84</v>
      </c>
      <c r="AW134" s="13" t="s">
        <v>32</v>
      </c>
      <c r="AX134" s="13" t="s">
        <v>75</v>
      </c>
      <c r="AY134" s="159" t="s">
        <v>173</v>
      </c>
    </row>
    <row r="135" spans="2:65" s="12" customFormat="1">
      <c r="B135" s="151"/>
      <c r="D135" s="152" t="s">
        <v>181</v>
      </c>
      <c r="E135" s="153" t="s">
        <v>1</v>
      </c>
      <c r="F135" s="154" t="s">
        <v>1006</v>
      </c>
      <c r="H135" s="153" t="s">
        <v>1</v>
      </c>
      <c r="I135" s="155"/>
      <c r="L135" s="151"/>
      <c r="M135" s="156"/>
      <c r="T135" s="157"/>
      <c r="AT135" s="153" t="s">
        <v>181</v>
      </c>
      <c r="AU135" s="153" t="s">
        <v>84</v>
      </c>
      <c r="AV135" s="12" t="s">
        <v>82</v>
      </c>
      <c r="AW135" s="12" t="s">
        <v>32</v>
      </c>
      <c r="AX135" s="12" t="s">
        <v>75</v>
      </c>
      <c r="AY135" s="153" t="s">
        <v>173</v>
      </c>
    </row>
    <row r="136" spans="2:65" s="13" customFormat="1">
      <c r="B136" s="158"/>
      <c r="D136" s="152" t="s">
        <v>181</v>
      </c>
      <c r="E136" s="159" t="s">
        <v>1</v>
      </c>
      <c r="F136" s="160" t="s">
        <v>710</v>
      </c>
      <c r="H136" s="161">
        <v>24</v>
      </c>
      <c r="I136" s="162"/>
      <c r="L136" s="158"/>
      <c r="M136" s="163"/>
      <c r="T136" s="164"/>
      <c r="AT136" s="159" t="s">
        <v>181</v>
      </c>
      <c r="AU136" s="159" t="s">
        <v>84</v>
      </c>
      <c r="AV136" s="13" t="s">
        <v>84</v>
      </c>
      <c r="AW136" s="13" t="s">
        <v>32</v>
      </c>
      <c r="AX136" s="13" t="s">
        <v>75</v>
      </c>
      <c r="AY136" s="159" t="s">
        <v>173</v>
      </c>
    </row>
    <row r="137" spans="2:65" s="14" customFormat="1">
      <c r="B137" s="165"/>
      <c r="D137" s="152" t="s">
        <v>181</v>
      </c>
      <c r="E137" s="166" t="s">
        <v>1</v>
      </c>
      <c r="F137" s="167" t="s">
        <v>219</v>
      </c>
      <c r="H137" s="168">
        <v>30.6</v>
      </c>
      <c r="I137" s="169"/>
      <c r="L137" s="165"/>
      <c r="M137" s="170"/>
      <c r="T137" s="171"/>
      <c r="AT137" s="166" t="s">
        <v>181</v>
      </c>
      <c r="AU137" s="166" t="s">
        <v>84</v>
      </c>
      <c r="AV137" s="14" t="s">
        <v>179</v>
      </c>
      <c r="AW137" s="14" t="s">
        <v>32</v>
      </c>
      <c r="AX137" s="14" t="s">
        <v>82</v>
      </c>
      <c r="AY137" s="166" t="s">
        <v>173</v>
      </c>
    </row>
    <row r="138" spans="2:65" s="1" customFormat="1" ht="24.2" customHeight="1">
      <c r="B138" s="32"/>
      <c r="C138" s="137" t="s">
        <v>179</v>
      </c>
      <c r="D138" s="137" t="s">
        <v>175</v>
      </c>
      <c r="E138" s="138" t="s">
        <v>1490</v>
      </c>
      <c r="F138" s="139" t="s">
        <v>1491</v>
      </c>
      <c r="G138" s="140" t="s">
        <v>197</v>
      </c>
      <c r="H138" s="141">
        <v>136</v>
      </c>
      <c r="I138" s="142"/>
      <c r="J138" s="143">
        <f>ROUND(I138*H138,2)</f>
        <v>0</v>
      </c>
      <c r="K138" s="144"/>
      <c r="L138" s="32"/>
      <c r="M138" s="145" t="s">
        <v>1</v>
      </c>
      <c r="N138" s="146" t="s">
        <v>40</v>
      </c>
      <c r="P138" s="147">
        <f>O138*H138</f>
        <v>0</v>
      </c>
      <c r="Q138" s="147">
        <v>1.4800000000000001E-2</v>
      </c>
      <c r="R138" s="147">
        <f>Q138*H138</f>
        <v>2.0127999999999999</v>
      </c>
      <c r="S138" s="147">
        <v>0</v>
      </c>
      <c r="T138" s="148">
        <f>S138*H138</f>
        <v>0</v>
      </c>
      <c r="AR138" s="149" t="s">
        <v>179</v>
      </c>
      <c r="AT138" s="149" t="s">
        <v>175</v>
      </c>
      <c r="AU138" s="149" t="s">
        <v>84</v>
      </c>
      <c r="AY138" s="17" t="s">
        <v>173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82</v>
      </c>
      <c r="BK138" s="150">
        <f>ROUND(I138*H138,2)</f>
        <v>0</v>
      </c>
      <c r="BL138" s="17" t="s">
        <v>179</v>
      </c>
      <c r="BM138" s="149" t="s">
        <v>1492</v>
      </c>
    </row>
    <row r="139" spans="2:65" s="12" customFormat="1">
      <c r="B139" s="151"/>
      <c r="D139" s="152" t="s">
        <v>181</v>
      </c>
      <c r="E139" s="153" t="s">
        <v>1</v>
      </c>
      <c r="F139" s="154" t="s">
        <v>1376</v>
      </c>
      <c r="H139" s="153" t="s">
        <v>1</v>
      </c>
      <c r="I139" s="155"/>
      <c r="L139" s="151"/>
      <c r="M139" s="156"/>
      <c r="T139" s="157"/>
      <c r="AT139" s="153" t="s">
        <v>181</v>
      </c>
      <c r="AU139" s="153" t="s">
        <v>84</v>
      </c>
      <c r="AV139" s="12" t="s">
        <v>82</v>
      </c>
      <c r="AW139" s="12" t="s">
        <v>32</v>
      </c>
      <c r="AX139" s="12" t="s">
        <v>75</v>
      </c>
      <c r="AY139" s="153" t="s">
        <v>173</v>
      </c>
    </row>
    <row r="140" spans="2:65" s="13" customFormat="1">
      <c r="B140" s="158"/>
      <c r="D140" s="152" t="s">
        <v>181</v>
      </c>
      <c r="E140" s="159" t="s">
        <v>1</v>
      </c>
      <c r="F140" s="160" t="s">
        <v>1378</v>
      </c>
      <c r="H140" s="161">
        <v>63</v>
      </c>
      <c r="I140" s="162"/>
      <c r="L140" s="158"/>
      <c r="M140" s="163"/>
      <c r="T140" s="164"/>
      <c r="AT140" s="159" t="s">
        <v>181</v>
      </c>
      <c r="AU140" s="159" t="s">
        <v>84</v>
      </c>
      <c r="AV140" s="13" t="s">
        <v>84</v>
      </c>
      <c r="AW140" s="13" t="s">
        <v>32</v>
      </c>
      <c r="AX140" s="13" t="s">
        <v>75</v>
      </c>
      <c r="AY140" s="159" t="s">
        <v>173</v>
      </c>
    </row>
    <row r="141" spans="2:65" s="12" customFormat="1">
      <c r="B141" s="151"/>
      <c r="D141" s="152" t="s">
        <v>181</v>
      </c>
      <c r="E141" s="153" t="s">
        <v>1</v>
      </c>
      <c r="F141" s="154" t="s">
        <v>1006</v>
      </c>
      <c r="H141" s="153" t="s">
        <v>1</v>
      </c>
      <c r="I141" s="155"/>
      <c r="L141" s="151"/>
      <c r="M141" s="156"/>
      <c r="T141" s="157"/>
      <c r="AT141" s="153" t="s">
        <v>181</v>
      </c>
      <c r="AU141" s="153" t="s">
        <v>84</v>
      </c>
      <c r="AV141" s="12" t="s">
        <v>82</v>
      </c>
      <c r="AW141" s="12" t="s">
        <v>32</v>
      </c>
      <c r="AX141" s="12" t="s">
        <v>75</v>
      </c>
      <c r="AY141" s="153" t="s">
        <v>173</v>
      </c>
    </row>
    <row r="142" spans="2:65" s="13" customFormat="1">
      <c r="B142" s="158"/>
      <c r="D142" s="152" t="s">
        <v>181</v>
      </c>
      <c r="E142" s="159" t="s">
        <v>1</v>
      </c>
      <c r="F142" s="160" t="s">
        <v>939</v>
      </c>
      <c r="H142" s="161">
        <v>73</v>
      </c>
      <c r="I142" s="162"/>
      <c r="L142" s="158"/>
      <c r="M142" s="163"/>
      <c r="T142" s="164"/>
      <c r="AT142" s="159" t="s">
        <v>181</v>
      </c>
      <c r="AU142" s="159" t="s">
        <v>84</v>
      </c>
      <c r="AV142" s="13" t="s">
        <v>84</v>
      </c>
      <c r="AW142" s="13" t="s">
        <v>32</v>
      </c>
      <c r="AX142" s="13" t="s">
        <v>75</v>
      </c>
      <c r="AY142" s="159" t="s">
        <v>173</v>
      </c>
    </row>
    <row r="143" spans="2:65" s="14" customFormat="1">
      <c r="B143" s="165"/>
      <c r="D143" s="152" t="s">
        <v>181</v>
      </c>
      <c r="E143" s="166" t="s">
        <v>1</v>
      </c>
      <c r="F143" s="167" t="s">
        <v>219</v>
      </c>
      <c r="H143" s="168">
        <v>136</v>
      </c>
      <c r="I143" s="169"/>
      <c r="L143" s="165"/>
      <c r="M143" s="170"/>
      <c r="T143" s="171"/>
      <c r="AT143" s="166" t="s">
        <v>181</v>
      </c>
      <c r="AU143" s="166" t="s">
        <v>84</v>
      </c>
      <c r="AV143" s="14" t="s">
        <v>179</v>
      </c>
      <c r="AW143" s="14" t="s">
        <v>32</v>
      </c>
      <c r="AX143" s="14" t="s">
        <v>82</v>
      </c>
      <c r="AY143" s="166" t="s">
        <v>173</v>
      </c>
    </row>
    <row r="144" spans="2:65" s="11" customFormat="1" ht="22.9" customHeight="1">
      <c r="B144" s="125"/>
      <c r="D144" s="126" t="s">
        <v>74</v>
      </c>
      <c r="E144" s="135" t="s">
        <v>1062</v>
      </c>
      <c r="F144" s="135" t="s">
        <v>1063</v>
      </c>
      <c r="I144" s="128"/>
      <c r="J144" s="136">
        <f>BK144</f>
        <v>0</v>
      </c>
      <c r="L144" s="125"/>
      <c r="M144" s="130"/>
      <c r="P144" s="131">
        <f>P145</f>
        <v>0</v>
      </c>
      <c r="R144" s="131">
        <f>R145</f>
        <v>0</v>
      </c>
      <c r="T144" s="132">
        <f>T145</f>
        <v>0</v>
      </c>
      <c r="AR144" s="126" t="s">
        <v>82</v>
      </c>
      <c r="AT144" s="133" t="s">
        <v>74</v>
      </c>
      <c r="AU144" s="133" t="s">
        <v>82</v>
      </c>
      <c r="AY144" s="126" t="s">
        <v>173</v>
      </c>
      <c r="BK144" s="134">
        <f>BK145</f>
        <v>0</v>
      </c>
    </row>
    <row r="145" spans="2:65" s="1" customFormat="1" ht="24.2" customHeight="1">
      <c r="B145" s="32"/>
      <c r="C145" s="137" t="s">
        <v>200</v>
      </c>
      <c r="D145" s="137" t="s">
        <v>175</v>
      </c>
      <c r="E145" s="138" t="s">
        <v>1065</v>
      </c>
      <c r="F145" s="139" t="s">
        <v>1066</v>
      </c>
      <c r="G145" s="140" t="s">
        <v>250</v>
      </c>
      <c r="H145" s="141">
        <v>4.0090000000000003</v>
      </c>
      <c r="I145" s="142"/>
      <c r="J145" s="143">
        <f>ROUND(I145*H145,2)</f>
        <v>0</v>
      </c>
      <c r="K145" s="144"/>
      <c r="L145" s="32"/>
      <c r="M145" s="193" t="s">
        <v>1</v>
      </c>
      <c r="N145" s="194" t="s">
        <v>40</v>
      </c>
      <c r="O145" s="195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AR145" s="149" t="s">
        <v>179</v>
      </c>
      <c r="AT145" s="149" t="s">
        <v>175</v>
      </c>
      <c r="AU145" s="149" t="s">
        <v>84</v>
      </c>
      <c r="AY145" s="17" t="s">
        <v>173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7" t="s">
        <v>82</v>
      </c>
      <c r="BK145" s="150">
        <f>ROUND(I145*H145,2)</f>
        <v>0</v>
      </c>
      <c r="BL145" s="17" t="s">
        <v>179</v>
      </c>
      <c r="BM145" s="149" t="s">
        <v>1067</v>
      </c>
    </row>
    <row r="146" spans="2:65" s="1" customFormat="1" ht="6.95" customHeight="1">
      <c r="B146" s="44"/>
      <c r="C146" s="45"/>
      <c r="D146" s="45"/>
      <c r="E146" s="45"/>
      <c r="F146" s="45"/>
      <c r="G146" s="45"/>
      <c r="H146" s="45"/>
      <c r="I146" s="45"/>
      <c r="J146" s="45"/>
      <c r="K146" s="45"/>
      <c r="L146" s="32"/>
    </row>
  </sheetData>
  <sheetProtection algorithmName="SHA-512" hashValue="5W1Ks8RkUQr5O1cL0Toc65/N7UFFBpP1Ld3F9A992KRxmK644BSRNz1WzHFPCpnXiAyRTevX8ca2EndMhX+jlA==" saltValue="t0cnKNmUWEgVuOps4ucKBDH9PhwQd2ODzW6C+8hPLzmarjpCr4X5XpTzEsdaxFPVUKZGN/xyLAVFaBG0BZYtFA==" spinCount="100000" sheet="1" objects="1" scenarios="1" formatColumns="0" formatRows="0" autoFilter="0"/>
  <autoFilter ref="C122:K145" xr:uid="{00000000-0009-0000-0000-00000A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26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119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1479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1400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1479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D.1.2 - Rekonstrukce přítokového objektu - strojní část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1401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1402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1479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16.5" customHeight="1">
      <c r="B114" s="32"/>
      <c r="E114" s="384" t="str">
        <f>E11</f>
        <v>D.1.2 - Rekonstrukce přítokového objektu - strojní část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269</v>
      </c>
      <c r="F123" s="127" t="s">
        <v>1403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189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1404</v>
      </c>
      <c r="F124" s="135" t="s">
        <v>1405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189</v>
      </c>
      <c r="AT124" s="133" t="s">
        <v>74</v>
      </c>
      <c r="AU124" s="133" t="s">
        <v>82</v>
      </c>
      <c r="AY124" s="126" t="s">
        <v>173</v>
      </c>
      <c r="BK124" s="134">
        <f>BK125</f>
        <v>0</v>
      </c>
    </row>
    <row r="125" spans="2:65" s="1" customFormat="1" ht="16.5" customHeight="1">
      <c r="B125" s="32"/>
      <c r="C125" s="137" t="s">
        <v>82</v>
      </c>
      <c r="D125" s="137" t="s">
        <v>175</v>
      </c>
      <c r="E125" s="138" t="s">
        <v>1406</v>
      </c>
      <c r="F125" s="139" t="s">
        <v>1407</v>
      </c>
      <c r="G125" s="140" t="s">
        <v>1408</v>
      </c>
      <c r="H125" s="141">
        <v>1</v>
      </c>
      <c r="I125" s="142">
        <f>'D.1.2_Strojní nezpůsobilé'!F53</f>
        <v>0</v>
      </c>
      <c r="J125" s="143">
        <f>ROUND(I125*H125,2)</f>
        <v>0</v>
      </c>
      <c r="K125" s="144"/>
      <c r="L125" s="32"/>
      <c r="M125" s="193" t="s">
        <v>1</v>
      </c>
      <c r="N125" s="194" t="s">
        <v>40</v>
      </c>
      <c r="O125" s="195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149" t="s">
        <v>546</v>
      </c>
      <c r="AT125" s="149" t="s">
        <v>175</v>
      </c>
      <c r="AU125" s="149" t="s">
        <v>84</v>
      </c>
      <c r="AY125" s="17" t="s">
        <v>173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82</v>
      </c>
      <c r="BK125" s="150">
        <f>ROUND(I125*H125,2)</f>
        <v>0</v>
      </c>
      <c r="BL125" s="17" t="s">
        <v>546</v>
      </c>
      <c r="BM125" s="149" t="s">
        <v>84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DU5knDqrnn4tCE9OiMj0x2PzgNprof5zI6UiaWJxRH6+z083pGicfMyBOXAEso7yoL8bfhE4OytE4bR9U990xw==" saltValue="WyQl75dSRbMz3solYUgZ/JnuzKOjtW3P2zHjtulU+wPuBB3o8E6B5yJFAy/ECOGEtsqJ488JlMztpnhTzsIm9w==" spinCount="100000" sheet="1" objects="1" scenarios="1" formatColumns="0" formatRows="0" autoFilter="0"/>
  <autoFilter ref="C121:K125" xr:uid="{00000000-0009-0000-0000-00000B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27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120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1479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30" customHeight="1">
      <c r="B11" s="32"/>
      <c r="E11" s="384" t="s">
        <v>1409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ROUND((SUM(BE122:BE126)),  2)</f>
        <v>0</v>
      </c>
      <c r="I35" s="96">
        <v>0.21</v>
      </c>
      <c r="J35" s="86">
        <f>ROUND(((SUM(BE122:BE126))*I35),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ROUND((SUM(BF122:BF126)),  2)</f>
        <v>0</v>
      </c>
      <c r="I36" s="96">
        <v>0.12</v>
      </c>
      <c r="J36" s="86">
        <f>ROUND(((SUM(BF122:BF126))*I36),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ROUND((SUM(BG122:BG126)),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ROUND((SUM(BH122:BH126)),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ROUND((SUM(BI122:BI126)),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1479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30" customHeight="1">
      <c r="B89" s="32"/>
      <c r="E89" s="384" t="str">
        <f>E11</f>
        <v>D.1.3 - Rekonstrukce přítokového objektu - elektrotechnická část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1401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1410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1479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30" customHeight="1">
      <c r="B114" s="32"/>
      <c r="E114" s="384" t="str">
        <f>E11</f>
        <v>D.1.3 - Rekonstrukce přítokového objektu - elektrotechnická část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269</v>
      </c>
      <c r="F123" s="127" t="s">
        <v>1403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189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1411</v>
      </c>
      <c r="F124" s="135" t="s">
        <v>1412</v>
      </c>
      <c r="I124" s="128"/>
      <c r="J124" s="136">
        <f>BK124</f>
        <v>0</v>
      </c>
      <c r="L124" s="125"/>
      <c r="M124" s="130"/>
      <c r="P124" s="131">
        <f>SUM(P125:P126)</f>
        <v>0</v>
      </c>
      <c r="R124" s="131">
        <f>SUM(R125:R126)</f>
        <v>0</v>
      </c>
      <c r="T124" s="132">
        <f>SUM(T125:T126)</f>
        <v>0</v>
      </c>
      <c r="AR124" s="126" t="s">
        <v>189</v>
      </c>
      <c r="AT124" s="133" t="s">
        <v>74</v>
      </c>
      <c r="AU124" s="133" t="s">
        <v>82</v>
      </c>
      <c r="AY124" s="126" t="s">
        <v>173</v>
      </c>
      <c r="BK124" s="134">
        <f>SUM(BK125:BK126)</f>
        <v>0</v>
      </c>
    </row>
    <row r="125" spans="2:65" s="1" customFormat="1" ht="16.5" customHeight="1">
      <c r="B125" s="32"/>
      <c r="C125" s="137" t="s">
        <v>82</v>
      </c>
      <c r="D125" s="137" t="s">
        <v>175</v>
      </c>
      <c r="E125" s="138" t="s">
        <v>1493</v>
      </c>
      <c r="F125" s="139" t="s">
        <v>1494</v>
      </c>
      <c r="G125" s="140" t="s">
        <v>1408</v>
      </c>
      <c r="H125" s="141">
        <v>1</v>
      </c>
      <c r="I125" s="142">
        <f>'D.1.3.1_Silnoproud nezpůsobilé'!H67</f>
        <v>0</v>
      </c>
      <c r="J125" s="143">
        <f>ROUND(I125*H125,2)</f>
        <v>0</v>
      </c>
      <c r="K125" s="144"/>
      <c r="L125" s="32"/>
      <c r="M125" s="145" t="s">
        <v>1</v>
      </c>
      <c r="N125" s="146" t="s">
        <v>40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546</v>
      </c>
      <c r="AT125" s="149" t="s">
        <v>175</v>
      </c>
      <c r="AU125" s="149" t="s">
        <v>84</v>
      </c>
      <c r="AY125" s="17" t="s">
        <v>173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82</v>
      </c>
      <c r="BK125" s="150">
        <f>ROUND(I125*H125,2)</f>
        <v>0</v>
      </c>
      <c r="BL125" s="17" t="s">
        <v>546</v>
      </c>
      <c r="BM125" s="149" t="s">
        <v>1495</v>
      </c>
    </row>
    <row r="126" spans="2:65" s="1" customFormat="1" ht="16.5" customHeight="1">
      <c r="B126" s="32"/>
      <c r="C126" s="137" t="s">
        <v>84</v>
      </c>
      <c r="D126" s="137" t="s">
        <v>175</v>
      </c>
      <c r="E126" s="138" t="s">
        <v>1413</v>
      </c>
      <c r="F126" s="139" t="s">
        <v>1414</v>
      </c>
      <c r="G126" s="140" t="s">
        <v>1408</v>
      </c>
      <c r="H126" s="141">
        <v>1</v>
      </c>
      <c r="I126" s="142">
        <f>'D.1.3.2_Mo a MAR nezpůsobilé'!H95</f>
        <v>0</v>
      </c>
      <c r="J126" s="143">
        <f>ROUND(I126*H126,2)</f>
        <v>0</v>
      </c>
      <c r="K126" s="144"/>
      <c r="L126" s="32"/>
      <c r="M126" s="193" t="s">
        <v>1</v>
      </c>
      <c r="N126" s="194" t="s">
        <v>40</v>
      </c>
      <c r="O126" s="195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AR126" s="149" t="s">
        <v>546</v>
      </c>
      <c r="AT126" s="149" t="s">
        <v>175</v>
      </c>
      <c r="AU126" s="149" t="s">
        <v>84</v>
      </c>
      <c r="AY126" s="17" t="s">
        <v>173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82</v>
      </c>
      <c r="BK126" s="150">
        <f>ROUND(I126*H126,2)</f>
        <v>0</v>
      </c>
      <c r="BL126" s="17" t="s">
        <v>546</v>
      </c>
      <c r="BM126" s="149" t="s">
        <v>179</v>
      </c>
    </row>
    <row r="127" spans="2:65" s="1" customFormat="1" ht="6.95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2"/>
    </row>
  </sheetData>
  <sheetProtection algorithmName="SHA-512" hashValue="0whg91qZ74lgmTMuK0ZSiZwjPiMY9LU6IZSb3w/1EyunZ3qh0AVI/S2nGkahjMYHmaOvA0e1myACWSiPSyXExw==" saltValue="ZzFFrwWnlKTZ02bSKN9Zx898if0n4//e8lxVsreOnn37T4wvoaadB74b0hB1RpVJwYRegB1HqakPIkHPy881Hw==" spinCount="100000" sheet="1" objects="1" scenarios="1" formatColumns="0" formatRows="0" autoFilter="0"/>
  <autoFilter ref="C121:K126" xr:uid="{00000000-0009-0000-0000-00000C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7A647-B3A4-4ED6-A6AA-5A64DD94E679}">
  <dimension ref="A1:F24"/>
  <sheetViews>
    <sheetView workbookViewId="0">
      <selection activeCell="F8" sqref="F8"/>
    </sheetView>
  </sheetViews>
  <sheetFormatPr defaultRowHeight="12.75"/>
  <cols>
    <col min="1" max="1" width="7.83203125" style="223" customWidth="1"/>
    <col min="2" max="2" width="83.6640625" style="224" customWidth="1"/>
    <col min="3" max="3" width="8.1640625" style="223" customWidth="1"/>
    <col min="4" max="4" width="10.1640625" style="223" customWidth="1"/>
    <col min="5" max="6" width="12.5" style="223" customWidth="1"/>
    <col min="7" max="256" width="9.33203125" style="199"/>
    <col min="257" max="257" width="7.83203125" style="199" customWidth="1"/>
    <col min="258" max="258" width="83.6640625" style="199" customWidth="1"/>
    <col min="259" max="259" width="8.1640625" style="199" customWidth="1"/>
    <col min="260" max="260" width="10.1640625" style="199" customWidth="1"/>
    <col min="261" max="262" width="12.5" style="199" customWidth="1"/>
    <col min="263" max="512" width="9.33203125" style="199"/>
    <col min="513" max="513" width="7.83203125" style="199" customWidth="1"/>
    <col min="514" max="514" width="83.6640625" style="199" customWidth="1"/>
    <col min="515" max="515" width="8.1640625" style="199" customWidth="1"/>
    <col min="516" max="516" width="10.1640625" style="199" customWidth="1"/>
    <col min="517" max="518" width="12.5" style="199" customWidth="1"/>
    <col min="519" max="768" width="9.33203125" style="199"/>
    <col min="769" max="769" width="7.83203125" style="199" customWidth="1"/>
    <col min="770" max="770" width="83.6640625" style="199" customWidth="1"/>
    <col min="771" max="771" width="8.1640625" style="199" customWidth="1"/>
    <col min="772" max="772" width="10.1640625" style="199" customWidth="1"/>
    <col min="773" max="774" width="12.5" style="199" customWidth="1"/>
    <col min="775" max="1024" width="9.33203125" style="199"/>
    <col min="1025" max="1025" width="7.83203125" style="199" customWidth="1"/>
    <col min="1026" max="1026" width="83.6640625" style="199" customWidth="1"/>
    <col min="1027" max="1027" width="8.1640625" style="199" customWidth="1"/>
    <col min="1028" max="1028" width="10.1640625" style="199" customWidth="1"/>
    <col min="1029" max="1030" width="12.5" style="199" customWidth="1"/>
    <col min="1031" max="1280" width="9.33203125" style="199"/>
    <col min="1281" max="1281" width="7.83203125" style="199" customWidth="1"/>
    <col min="1282" max="1282" width="83.6640625" style="199" customWidth="1"/>
    <col min="1283" max="1283" width="8.1640625" style="199" customWidth="1"/>
    <col min="1284" max="1284" width="10.1640625" style="199" customWidth="1"/>
    <col min="1285" max="1286" width="12.5" style="199" customWidth="1"/>
    <col min="1287" max="1536" width="9.33203125" style="199"/>
    <col min="1537" max="1537" width="7.83203125" style="199" customWidth="1"/>
    <col min="1538" max="1538" width="83.6640625" style="199" customWidth="1"/>
    <col min="1539" max="1539" width="8.1640625" style="199" customWidth="1"/>
    <col min="1540" max="1540" width="10.1640625" style="199" customWidth="1"/>
    <col min="1541" max="1542" width="12.5" style="199" customWidth="1"/>
    <col min="1543" max="1792" width="9.33203125" style="199"/>
    <col min="1793" max="1793" width="7.83203125" style="199" customWidth="1"/>
    <col min="1794" max="1794" width="83.6640625" style="199" customWidth="1"/>
    <col min="1795" max="1795" width="8.1640625" style="199" customWidth="1"/>
    <col min="1796" max="1796" width="10.1640625" style="199" customWidth="1"/>
    <col min="1797" max="1798" width="12.5" style="199" customWidth="1"/>
    <col min="1799" max="2048" width="9.33203125" style="199"/>
    <col min="2049" max="2049" width="7.83203125" style="199" customWidth="1"/>
    <col min="2050" max="2050" width="83.6640625" style="199" customWidth="1"/>
    <col min="2051" max="2051" width="8.1640625" style="199" customWidth="1"/>
    <col min="2052" max="2052" width="10.1640625" style="199" customWidth="1"/>
    <col min="2053" max="2054" width="12.5" style="199" customWidth="1"/>
    <col min="2055" max="2304" width="9.33203125" style="199"/>
    <col min="2305" max="2305" width="7.83203125" style="199" customWidth="1"/>
    <col min="2306" max="2306" width="83.6640625" style="199" customWidth="1"/>
    <col min="2307" max="2307" width="8.1640625" style="199" customWidth="1"/>
    <col min="2308" max="2308" width="10.1640625" style="199" customWidth="1"/>
    <col min="2309" max="2310" width="12.5" style="199" customWidth="1"/>
    <col min="2311" max="2560" width="9.33203125" style="199"/>
    <col min="2561" max="2561" width="7.83203125" style="199" customWidth="1"/>
    <col min="2562" max="2562" width="83.6640625" style="199" customWidth="1"/>
    <col min="2563" max="2563" width="8.1640625" style="199" customWidth="1"/>
    <col min="2564" max="2564" width="10.1640625" style="199" customWidth="1"/>
    <col min="2565" max="2566" width="12.5" style="199" customWidth="1"/>
    <col min="2567" max="2816" width="9.33203125" style="199"/>
    <col min="2817" max="2817" width="7.83203125" style="199" customWidth="1"/>
    <col min="2818" max="2818" width="83.6640625" style="199" customWidth="1"/>
    <col min="2819" max="2819" width="8.1640625" style="199" customWidth="1"/>
    <col min="2820" max="2820" width="10.1640625" style="199" customWidth="1"/>
    <col min="2821" max="2822" width="12.5" style="199" customWidth="1"/>
    <col min="2823" max="3072" width="9.33203125" style="199"/>
    <col min="3073" max="3073" width="7.83203125" style="199" customWidth="1"/>
    <col min="3074" max="3074" width="83.6640625" style="199" customWidth="1"/>
    <col min="3075" max="3075" width="8.1640625" style="199" customWidth="1"/>
    <col min="3076" max="3076" width="10.1640625" style="199" customWidth="1"/>
    <col min="3077" max="3078" width="12.5" style="199" customWidth="1"/>
    <col min="3079" max="3328" width="9.33203125" style="199"/>
    <col min="3329" max="3329" width="7.83203125" style="199" customWidth="1"/>
    <col min="3330" max="3330" width="83.6640625" style="199" customWidth="1"/>
    <col min="3331" max="3331" width="8.1640625" style="199" customWidth="1"/>
    <col min="3332" max="3332" width="10.1640625" style="199" customWidth="1"/>
    <col min="3333" max="3334" width="12.5" style="199" customWidth="1"/>
    <col min="3335" max="3584" width="9.33203125" style="199"/>
    <col min="3585" max="3585" width="7.83203125" style="199" customWidth="1"/>
    <col min="3586" max="3586" width="83.6640625" style="199" customWidth="1"/>
    <col min="3587" max="3587" width="8.1640625" style="199" customWidth="1"/>
    <col min="3588" max="3588" width="10.1640625" style="199" customWidth="1"/>
    <col min="3589" max="3590" width="12.5" style="199" customWidth="1"/>
    <col min="3591" max="3840" width="9.33203125" style="199"/>
    <col min="3841" max="3841" width="7.83203125" style="199" customWidth="1"/>
    <col min="3842" max="3842" width="83.6640625" style="199" customWidth="1"/>
    <col min="3843" max="3843" width="8.1640625" style="199" customWidth="1"/>
    <col min="3844" max="3844" width="10.1640625" style="199" customWidth="1"/>
    <col min="3845" max="3846" width="12.5" style="199" customWidth="1"/>
    <col min="3847" max="4096" width="9.33203125" style="199"/>
    <col min="4097" max="4097" width="7.83203125" style="199" customWidth="1"/>
    <col min="4098" max="4098" width="83.6640625" style="199" customWidth="1"/>
    <col min="4099" max="4099" width="8.1640625" style="199" customWidth="1"/>
    <col min="4100" max="4100" width="10.1640625" style="199" customWidth="1"/>
    <col min="4101" max="4102" width="12.5" style="199" customWidth="1"/>
    <col min="4103" max="4352" width="9.33203125" style="199"/>
    <col min="4353" max="4353" width="7.83203125" style="199" customWidth="1"/>
    <col min="4354" max="4354" width="83.6640625" style="199" customWidth="1"/>
    <col min="4355" max="4355" width="8.1640625" style="199" customWidth="1"/>
    <col min="4356" max="4356" width="10.1640625" style="199" customWidth="1"/>
    <col min="4357" max="4358" width="12.5" style="199" customWidth="1"/>
    <col min="4359" max="4608" width="9.33203125" style="199"/>
    <col min="4609" max="4609" width="7.83203125" style="199" customWidth="1"/>
    <col min="4610" max="4610" width="83.6640625" style="199" customWidth="1"/>
    <col min="4611" max="4611" width="8.1640625" style="199" customWidth="1"/>
    <col min="4612" max="4612" width="10.1640625" style="199" customWidth="1"/>
    <col min="4613" max="4614" width="12.5" style="199" customWidth="1"/>
    <col min="4615" max="4864" width="9.33203125" style="199"/>
    <col min="4865" max="4865" width="7.83203125" style="199" customWidth="1"/>
    <col min="4866" max="4866" width="83.6640625" style="199" customWidth="1"/>
    <col min="4867" max="4867" width="8.1640625" style="199" customWidth="1"/>
    <col min="4868" max="4868" width="10.1640625" style="199" customWidth="1"/>
    <col min="4869" max="4870" width="12.5" style="199" customWidth="1"/>
    <col min="4871" max="5120" width="9.33203125" style="199"/>
    <col min="5121" max="5121" width="7.83203125" style="199" customWidth="1"/>
    <col min="5122" max="5122" width="83.6640625" style="199" customWidth="1"/>
    <col min="5123" max="5123" width="8.1640625" style="199" customWidth="1"/>
    <col min="5124" max="5124" width="10.1640625" style="199" customWidth="1"/>
    <col min="5125" max="5126" width="12.5" style="199" customWidth="1"/>
    <col min="5127" max="5376" width="9.33203125" style="199"/>
    <col min="5377" max="5377" width="7.83203125" style="199" customWidth="1"/>
    <col min="5378" max="5378" width="83.6640625" style="199" customWidth="1"/>
    <col min="5379" max="5379" width="8.1640625" style="199" customWidth="1"/>
    <col min="5380" max="5380" width="10.1640625" style="199" customWidth="1"/>
    <col min="5381" max="5382" width="12.5" style="199" customWidth="1"/>
    <col min="5383" max="5632" width="9.33203125" style="199"/>
    <col min="5633" max="5633" width="7.83203125" style="199" customWidth="1"/>
    <col min="5634" max="5634" width="83.6640625" style="199" customWidth="1"/>
    <col min="5635" max="5635" width="8.1640625" style="199" customWidth="1"/>
    <col min="5636" max="5636" width="10.1640625" style="199" customWidth="1"/>
    <col min="5637" max="5638" width="12.5" style="199" customWidth="1"/>
    <col min="5639" max="5888" width="9.33203125" style="199"/>
    <col min="5889" max="5889" width="7.83203125" style="199" customWidth="1"/>
    <col min="5890" max="5890" width="83.6640625" style="199" customWidth="1"/>
    <col min="5891" max="5891" width="8.1640625" style="199" customWidth="1"/>
    <col min="5892" max="5892" width="10.1640625" style="199" customWidth="1"/>
    <col min="5893" max="5894" width="12.5" style="199" customWidth="1"/>
    <col min="5895" max="6144" width="9.33203125" style="199"/>
    <col min="6145" max="6145" width="7.83203125" style="199" customWidth="1"/>
    <col min="6146" max="6146" width="83.6640625" style="199" customWidth="1"/>
    <col min="6147" max="6147" width="8.1640625" style="199" customWidth="1"/>
    <col min="6148" max="6148" width="10.1640625" style="199" customWidth="1"/>
    <col min="6149" max="6150" width="12.5" style="199" customWidth="1"/>
    <col min="6151" max="6400" width="9.33203125" style="199"/>
    <col min="6401" max="6401" width="7.83203125" style="199" customWidth="1"/>
    <col min="6402" max="6402" width="83.6640625" style="199" customWidth="1"/>
    <col min="6403" max="6403" width="8.1640625" style="199" customWidth="1"/>
    <col min="6404" max="6404" width="10.1640625" style="199" customWidth="1"/>
    <col min="6405" max="6406" width="12.5" style="199" customWidth="1"/>
    <col min="6407" max="6656" width="9.33203125" style="199"/>
    <col min="6657" max="6657" width="7.83203125" style="199" customWidth="1"/>
    <col min="6658" max="6658" width="83.6640625" style="199" customWidth="1"/>
    <col min="6659" max="6659" width="8.1640625" style="199" customWidth="1"/>
    <col min="6660" max="6660" width="10.1640625" style="199" customWidth="1"/>
    <col min="6661" max="6662" width="12.5" style="199" customWidth="1"/>
    <col min="6663" max="6912" width="9.33203125" style="199"/>
    <col min="6913" max="6913" width="7.83203125" style="199" customWidth="1"/>
    <col min="6914" max="6914" width="83.6640625" style="199" customWidth="1"/>
    <col min="6915" max="6915" width="8.1640625" style="199" customWidth="1"/>
    <col min="6916" max="6916" width="10.1640625" style="199" customWidth="1"/>
    <col min="6917" max="6918" width="12.5" style="199" customWidth="1"/>
    <col min="6919" max="7168" width="9.33203125" style="199"/>
    <col min="7169" max="7169" width="7.83203125" style="199" customWidth="1"/>
    <col min="7170" max="7170" width="83.6640625" style="199" customWidth="1"/>
    <col min="7171" max="7171" width="8.1640625" style="199" customWidth="1"/>
    <col min="7172" max="7172" width="10.1640625" style="199" customWidth="1"/>
    <col min="7173" max="7174" width="12.5" style="199" customWidth="1"/>
    <col min="7175" max="7424" width="9.33203125" style="199"/>
    <col min="7425" max="7425" width="7.83203125" style="199" customWidth="1"/>
    <col min="7426" max="7426" width="83.6640625" style="199" customWidth="1"/>
    <col min="7427" max="7427" width="8.1640625" style="199" customWidth="1"/>
    <col min="7428" max="7428" width="10.1640625" style="199" customWidth="1"/>
    <col min="7429" max="7430" width="12.5" style="199" customWidth="1"/>
    <col min="7431" max="7680" width="9.33203125" style="199"/>
    <col min="7681" max="7681" width="7.83203125" style="199" customWidth="1"/>
    <col min="7682" max="7682" width="83.6640625" style="199" customWidth="1"/>
    <col min="7683" max="7683" width="8.1640625" style="199" customWidth="1"/>
    <col min="7684" max="7684" width="10.1640625" style="199" customWidth="1"/>
    <col min="7685" max="7686" width="12.5" style="199" customWidth="1"/>
    <col min="7687" max="7936" width="9.33203125" style="199"/>
    <col min="7937" max="7937" width="7.83203125" style="199" customWidth="1"/>
    <col min="7938" max="7938" width="83.6640625" style="199" customWidth="1"/>
    <col min="7939" max="7939" width="8.1640625" style="199" customWidth="1"/>
    <col min="7940" max="7940" width="10.1640625" style="199" customWidth="1"/>
    <col min="7941" max="7942" width="12.5" style="199" customWidth="1"/>
    <col min="7943" max="8192" width="9.33203125" style="199"/>
    <col min="8193" max="8193" width="7.83203125" style="199" customWidth="1"/>
    <col min="8194" max="8194" width="83.6640625" style="199" customWidth="1"/>
    <col min="8195" max="8195" width="8.1640625" style="199" customWidth="1"/>
    <col min="8196" max="8196" width="10.1640625" style="199" customWidth="1"/>
    <col min="8197" max="8198" width="12.5" style="199" customWidth="1"/>
    <col min="8199" max="8448" width="9.33203125" style="199"/>
    <col min="8449" max="8449" width="7.83203125" style="199" customWidth="1"/>
    <col min="8450" max="8450" width="83.6640625" style="199" customWidth="1"/>
    <col min="8451" max="8451" width="8.1640625" style="199" customWidth="1"/>
    <col min="8452" max="8452" width="10.1640625" style="199" customWidth="1"/>
    <col min="8453" max="8454" width="12.5" style="199" customWidth="1"/>
    <col min="8455" max="8704" width="9.33203125" style="199"/>
    <col min="8705" max="8705" width="7.83203125" style="199" customWidth="1"/>
    <col min="8706" max="8706" width="83.6640625" style="199" customWidth="1"/>
    <col min="8707" max="8707" width="8.1640625" style="199" customWidth="1"/>
    <col min="8708" max="8708" width="10.1640625" style="199" customWidth="1"/>
    <col min="8709" max="8710" width="12.5" style="199" customWidth="1"/>
    <col min="8711" max="8960" width="9.33203125" style="199"/>
    <col min="8961" max="8961" width="7.83203125" style="199" customWidth="1"/>
    <col min="8962" max="8962" width="83.6640625" style="199" customWidth="1"/>
    <col min="8963" max="8963" width="8.1640625" style="199" customWidth="1"/>
    <col min="8964" max="8964" width="10.1640625" style="199" customWidth="1"/>
    <col min="8965" max="8966" width="12.5" style="199" customWidth="1"/>
    <col min="8967" max="9216" width="9.33203125" style="199"/>
    <col min="9217" max="9217" width="7.83203125" style="199" customWidth="1"/>
    <col min="9218" max="9218" width="83.6640625" style="199" customWidth="1"/>
    <col min="9219" max="9219" width="8.1640625" style="199" customWidth="1"/>
    <col min="9220" max="9220" width="10.1640625" style="199" customWidth="1"/>
    <col min="9221" max="9222" width="12.5" style="199" customWidth="1"/>
    <col min="9223" max="9472" width="9.33203125" style="199"/>
    <col min="9473" max="9473" width="7.83203125" style="199" customWidth="1"/>
    <col min="9474" max="9474" width="83.6640625" style="199" customWidth="1"/>
    <col min="9475" max="9475" width="8.1640625" style="199" customWidth="1"/>
    <col min="9476" max="9476" width="10.1640625" style="199" customWidth="1"/>
    <col min="9477" max="9478" width="12.5" style="199" customWidth="1"/>
    <col min="9479" max="9728" width="9.33203125" style="199"/>
    <col min="9729" max="9729" width="7.83203125" style="199" customWidth="1"/>
    <col min="9730" max="9730" width="83.6640625" style="199" customWidth="1"/>
    <col min="9731" max="9731" width="8.1640625" style="199" customWidth="1"/>
    <col min="9732" max="9732" width="10.1640625" style="199" customWidth="1"/>
    <col min="9733" max="9734" width="12.5" style="199" customWidth="1"/>
    <col min="9735" max="9984" width="9.33203125" style="199"/>
    <col min="9985" max="9985" width="7.83203125" style="199" customWidth="1"/>
    <col min="9986" max="9986" width="83.6640625" style="199" customWidth="1"/>
    <col min="9987" max="9987" width="8.1640625" style="199" customWidth="1"/>
    <col min="9988" max="9988" width="10.1640625" style="199" customWidth="1"/>
    <col min="9989" max="9990" width="12.5" style="199" customWidth="1"/>
    <col min="9991" max="10240" width="9.33203125" style="199"/>
    <col min="10241" max="10241" width="7.83203125" style="199" customWidth="1"/>
    <col min="10242" max="10242" width="83.6640625" style="199" customWidth="1"/>
    <col min="10243" max="10243" width="8.1640625" style="199" customWidth="1"/>
    <col min="10244" max="10244" width="10.1640625" style="199" customWidth="1"/>
    <col min="10245" max="10246" width="12.5" style="199" customWidth="1"/>
    <col min="10247" max="10496" width="9.33203125" style="199"/>
    <col min="10497" max="10497" width="7.83203125" style="199" customWidth="1"/>
    <col min="10498" max="10498" width="83.6640625" style="199" customWidth="1"/>
    <col min="10499" max="10499" width="8.1640625" style="199" customWidth="1"/>
    <col min="10500" max="10500" width="10.1640625" style="199" customWidth="1"/>
    <col min="10501" max="10502" width="12.5" style="199" customWidth="1"/>
    <col min="10503" max="10752" width="9.33203125" style="199"/>
    <col min="10753" max="10753" width="7.83203125" style="199" customWidth="1"/>
    <col min="10754" max="10754" width="83.6640625" style="199" customWidth="1"/>
    <col min="10755" max="10755" width="8.1640625" style="199" customWidth="1"/>
    <col min="10756" max="10756" width="10.1640625" style="199" customWidth="1"/>
    <col min="10757" max="10758" width="12.5" style="199" customWidth="1"/>
    <col min="10759" max="11008" width="9.33203125" style="199"/>
    <col min="11009" max="11009" width="7.83203125" style="199" customWidth="1"/>
    <col min="11010" max="11010" width="83.6640625" style="199" customWidth="1"/>
    <col min="11011" max="11011" width="8.1640625" style="199" customWidth="1"/>
    <col min="11012" max="11012" width="10.1640625" style="199" customWidth="1"/>
    <col min="11013" max="11014" width="12.5" style="199" customWidth="1"/>
    <col min="11015" max="11264" width="9.33203125" style="199"/>
    <col min="11265" max="11265" width="7.83203125" style="199" customWidth="1"/>
    <col min="11266" max="11266" width="83.6640625" style="199" customWidth="1"/>
    <col min="11267" max="11267" width="8.1640625" style="199" customWidth="1"/>
    <col min="11268" max="11268" width="10.1640625" style="199" customWidth="1"/>
    <col min="11269" max="11270" width="12.5" style="199" customWidth="1"/>
    <col min="11271" max="11520" width="9.33203125" style="199"/>
    <col min="11521" max="11521" width="7.83203125" style="199" customWidth="1"/>
    <col min="11522" max="11522" width="83.6640625" style="199" customWidth="1"/>
    <col min="11523" max="11523" width="8.1640625" style="199" customWidth="1"/>
    <col min="11524" max="11524" width="10.1640625" style="199" customWidth="1"/>
    <col min="11525" max="11526" width="12.5" style="199" customWidth="1"/>
    <col min="11527" max="11776" width="9.33203125" style="199"/>
    <col min="11777" max="11777" width="7.83203125" style="199" customWidth="1"/>
    <col min="11778" max="11778" width="83.6640625" style="199" customWidth="1"/>
    <col min="11779" max="11779" width="8.1640625" style="199" customWidth="1"/>
    <col min="11780" max="11780" width="10.1640625" style="199" customWidth="1"/>
    <col min="11781" max="11782" width="12.5" style="199" customWidth="1"/>
    <col min="11783" max="12032" width="9.33203125" style="199"/>
    <col min="12033" max="12033" width="7.83203125" style="199" customWidth="1"/>
    <col min="12034" max="12034" width="83.6640625" style="199" customWidth="1"/>
    <col min="12035" max="12035" width="8.1640625" style="199" customWidth="1"/>
    <col min="12036" max="12036" width="10.1640625" style="199" customWidth="1"/>
    <col min="12037" max="12038" width="12.5" style="199" customWidth="1"/>
    <col min="12039" max="12288" width="9.33203125" style="199"/>
    <col min="12289" max="12289" width="7.83203125" style="199" customWidth="1"/>
    <col min="12290" max="12290" width="83.6640625" style="199" customWidth="1"/>
    <col min="12291" max="12291" width="8.1640625" style="199" customWidth="1"/>
    <col min="12292" max="12292" width="10.1640625" style="199" customWidth="1"/>
    <col min="12293" max="12294" width="12.5" style="199" customWidth="1"/>
    <col min="12295" max="12544" width="9.33203125" style="199"/>
    <col min="12545" max="12545" width="7.83203125" style="199" customWidth="1"/>
    <col min="12546" max="12546" width="83.6640625" style="199" customWidth="1"/>
    <col min="12547" max="12547" width="8.1640625" style="199" customWidth="1"/>
    <col min="12548" max="12548" width="10.1640625" style="199" customWidth="1"/>
    <col min="12549" max="12550" width="12.5" style="199" customWidth="1"/>
    <col min="12551" max="12800" width="9.33203125" style="199"/>
    <col min="12801" max="12801" width="7.83203125" style="199" customWidth="1"/>
    <col min="12802" max="12802" width="83.6640625" style="199" customWidth="1"/>
    <col min="12803" max="12803" width="8.1640625" style="199" customWidth="1"/>
    <col min="12804" max="12804" width="10.1640625" style="199" customWidth="1"/>
    <col min="12805" max="12806" width="12.5" style="199" customWidth="1"/>
    <col min="12807" max="13056" width="9.33203125" style="199"/>
    <col min="13057" max="13057" width="7.83203125" style="199" customWidth="1"/>
    <col min="13058" max="13058" width="83.6640625" style="199" customWidth="1"/>
    <col min="13059" max="13059" width="8.1640625" style="199" customWidth="1"/>
    <col min="13060" max="13060" width="10.1640625" style="199" customWidth="1"/>
    <col min="13061" max="13062" width="12.5" style="199" customWidth="1"/>
    <col min="13063" max="13312" width="9.33203125" style="199"/>
    <col min="13313" max="13313" width="7.83203125" style="199" customWidth="1"/>
    <col min="13314" max="13314" width="83.6640625" style="199" customWidth="1"/>
    <col min="13315" max="13315" width="8.1640625" style="199" customWidth="1"/>
    <col min="13316" max="13316" width="10.1640625" style="199" customWidth="1"/>
    <col min="13317" max="13318" width="12.5" style="199" customWidth="1"/>
    <col min="13319" max="13568" width="9.33203125" style="199"/>
    <col min="13569" max="13569" width="7.83203125" style="199" customWidth="1"/>
    <col min="13570" max="13570" width="83.6640625" style="199" customWidth="1"/>
    <col min="13571" max="13571" width="8.1640625" style="199" customWidth="1"/>
    <col min="13572" max="13572" width="10.1640625" style="199" customWidth="1"/>
    <col min="13573" max="13574" width="12.5" style="199" customWidth="1"/>
    <col min="13575" max="13824" width="9.33203125" style="199"/>
    <col min="13825" max="13825" width="7.83203125" style="199" customWidth="1"/>
    <col min="13826" max="13826" width="83.6640625" style="199" customWidth="1"/>
    <col min="13827" max="13827" width="8.1640625" style="199" customWidth="1"/>
    <col min="13828" max="13828" width="10.1640625" style="199" customWidth="1"/>
    <col min="13829" max="13830" width="12.5" style="199" customWidth="1"/>
    <col min="13831" max="14080" width="9.33203125" style="199"/>
    <col min="14081" max="14081" width="7.83203125" style="199" customWidth="1"/>
    <col min="14082" max="14082" width="83.6640625" style="199" customWidth="1"/>
    <col min="14083" max="14083" width="8.1640625" style="199" customWidth="1"/>
    <col min="14084" max="14084" width="10.1640625" style="199" customWidth="1"/>
    <col min="14085" max="14086" width="12.5" style="199" customWidth="1"/>
    <col min="14087" max="14336" width="9.33203125" style="199"/>
    <col min="14337" max="14337" width="7.83203125" style="199" customWidth="1"/>
    <col min="14338" max="14338" width="83.6640625" style="199" customWidth="1"/>
    <col min="14339" max="14339" width="8.1640625" style="199" customWidth="1"/>
    <col min="14340" max="14340" width="10.1640625" style="199" customWidth="1"/>
    <col min="14341" max="14342" width="12.5" style="199" customWidth="1"/>
    <col min="14343" max="14592" width="9.33203125" style="199"/>
    <col min="14593" max="14593" width="7.83203125" style="199" customWidth="1"/>
    <col min="14594" max="14594" width="83.6640625" style="199" customWidth="1"/>
    <col min="14595" max="14595" width="8.1640625" style="199" customWidth="1"/>
    <col min="14596" max="14596" width="10.1640625" style="199" customWidth="1"/>
    <col min="14597" max="14598" width="12.5" style="199" customWidth="1"/>
    <col min="14599" max="14848" width="9.33203125" style="199"/>
    <col min="14849" max="14849" width="7.83203125" style="199" customWidth="1"/>
    <col min="14850" max="14850" width="83.6640625" style="199" customWidth="1"/>
    <col min="14851" max="14851" width="8.1640625" style="199" customWidth="1"/>
    <col min="14852" max="14852" width="10.1640625" style="199" customWidth="1"/>
    <col min="14853" max="14854" width="12.5" style="199" customWidth="1"/>
    <col min="14855" max="15104" width="9.33203125" style="199"/>
    <col min="15105" max="15105" width="7.83203125" style="199" customWidth="1"/>
    <col min="15106" max="15106" width="83.6640625" style="199" customWidth="1"/>
    <col min="15107" max="15107" width="8.1640625" style="199" customWidth="1"/>
    <col min="15108" max="15108" width="10.1640625" style="199" customWidth="1"/>
    <col min="15109" max="15110" width="12.5" style="199" customWidth="1"/>
    <col min="15111" max="15360" width="9.33203125" style="199"/>
    <col min="15361" max="15361" width="7.83203125" style="199" customWidth="1"/>
    <col min="15362" max="15362" width="83.6640625" style="199" customWidth="1"/>
    <col min="15363" max="15363" width="8.1640625" style="199" customWidth="1"/>
    <col min="15364" max="15364" width="10.1640625" style="199" customWidth="1"/>
    <col min="15365" max="15366" width="12.5" style="199" customWidth="1"/>
    <col min="15367" max="15616" width="9.33203125" style="199"/>
    <col min="15617" max="15617" width="7.83203125" style="199" customWidth="1"/>
    <col min="15618" max="15618" width="83.6640625" style="199" customWidth="1"/>
    <col min="15619" max="15619" width="8.1640625" style="199" customWidth="1"/>
    <col min="15620" max="15620" width="10.1640625" style="199" customWidth="1"/>
    <col min="15621" max="15622" width="12.5" style="199" customWidth="1"/>
    <col min="15623" max="15872" width="9.33203125" style="199"/>
    <col min="15873" max="15873" width="7.83203125" style="199" customWidth="1"/>
    <col min="15874" max="15874" width="83.6640625" style="199" customWidth="1"/>
    <col min="15875" max="15875" width="8.1640625" style="199" customWidth="1"/>
    <col min="15876" max="15876" width="10.1640625" style="199" customWidth="1"/>
    <col min="15877" max="15878" width="12.5" style="199" customWidth="1"/>
    <col min="15879" max="16128" width="9.33203125" style="199"/>
    <col min="16129" max="16129" width="7.83203125" style="199" customWidth="1"/>
    <col min="16130" max="16130" width="83.6640625" style="199" customWidth="1"/>
    <col min="16131" max="16131" width="8.1640625" style="199" customWidth="1"/>
    <col min="16132" max="16132" width="10.1640625" style="199" customWidth="1"/>
    <col min="16133" max="16134" width="12.5" style="199" customWidth="1"/>
    <col min="16135" max="16384" width="9.33203125" style="199"/>
  </cols>
  <sheetData>
    <row r="1" spans="1:6">
      <c r="A1" s="424"/>
      <c r="B1" s="198" t="s">
        <v>1496</v>
      </c>
      <c r="C1" s="427" t="s">
        <v>1497</v>
      </c>
      <c r="D1" s="428"/>
      <c r="E1" s="429" t="s">
        <v>1498</v>
      </c>
      <c r="F1" s="430"/>
    </row>
    <row r="2" spans="1:6" ht="11.25">
      <c r="A2" s="425"/>
      <c r="B2" s="435"/>
      <c r="C2" s="436"/>
      <c r="D2" s="436"/>
      <c r="E2" s="431"/>
      <c r="F2" s="432"/>
    </row>
    <row r="3" spans="1:6" ht="12" thickBot="1">
      <c r="A3" s="426"/>
      <c r="B3" s="437"/>
      <c r="C3" s="438"/>
      <c r="D3" s="438"/>
      <c r="E3" s="433"/>
      <c r="F3" s="434"/>
    </row>
    <row r="4" spans="1:6" s="205" customFormat="1" ht="25.5">
      <c r="A4" s="200" t="s">
        <v>1499</v>
      </c>
      <c r="B4" s="201" t="s">
        <v>1500</v>
      </c>
      <c r="C4" s="202" t="s">
        <v>1501</v>
      </c>
      <c r="D4" s="202" t="s">
        <v>161</v>
      </c>
      <c r="E4" s="203" t="s">
        <v>1502</v>
      </c>
      <c r="F4" s="204" t="s">
        <v>1503</v>
      </c>
    </row>
    <row r="5" spans="1:6" s="205" customFormat="1">
      <c r="A5" s="206">
        <v>1</v>
      </c>
      <c r="B5" s="207">
        <v>2</v>
      </c>
      <c r="C5" s="208">
        <v>3</v>
      </c>
      <c r="D5" s="208">
        <v>4</v>
      </c>
      <c r="E5" s="207">
        <v>5</v>
      </c>
      <c r="F5" s="209">
        <v>6</v>
      </c>
    </row>
    <row r="6" spans="1:6" s="205" customFormat="1" ht="13.5" thickBot="1">
      <c r="A6" s="210" t="s">
        <v>1504</v>
      </c>
      <c r="B6" s="211" t="s">
        <v>1504</v>
      </c>
      <c r="C6" s="212" t="s">
        <v>1505</v>
      </c>
      <c r="D6" s="212" t="s">
        <v>1505</v>
      </c>
      <c r="E6" s="212" t="s">
        <v>1506</v>
      </c>
      <c r="F6" s="213" t="s">
        <v>1506</v>
      </c>
    </row>
    <row r="7" spans="1:6" ht="12">
      <c r="A7" s="214"/>
      <c r="B7" s="215"/>
      <c r="C7" s="216"/>
      <c r="D7" s="216"/>
      <c r="E7" s="216"/>
      <c r="F7" s="217">
        <f t="shared" ref="F7:F23" si="0">+E7*D7</f>
        <v>0</v>
      </c>
    </row>
    <row r="8" spans="1:6" ht="12">
      <c r="A8" s="214">
        <v>1</v>
      </c>
      <c r="B8" s="215" t="s">
        <v>1507</v>
      </c>
      <c r="C8" s="216" t="s">
        <v>1508</v>
      </c>
      <c r="D8" s="216">
        <v>1</v>
      </c>
      <c r="E8" s="218">
        <v>0</v>
      </c>
      <c r="F8" s="217"/>
    </row>
    <row r="9" spans="1:6" ht="72">
      <c r="A9" s="214"/>
      <c r="B9" s="215" t="s">
        <v>1509</v>
      </c>
      <c r="C9" s="216"/>
      <c r="D9" s="216"/>
      <c r="E9" s="218"/>
      <c r="F9" s="217">
        <f t="shared" si="0"/>
        <v>0</v>
      </c>
    </row>
    <row r="10" spans="1:6" ht="12">
      <c r="A10" s="214"/>
      <c r="B10" s="215" t="s">
        <v>1510</v>
      </c>
      <c r="C10" s="216"/>
      <c r="D10" s="216"/>
      <c r="E10" s="218"/>
      <c r="F10" s="217">
        <f t="shared" si="0"/>
        <v>0</v>
      </c>
    </row>
    <row r="11" spans="1:6" ht="12">
      <c r="A11" s="214"/>
      <c r="B11" s="215" t="s">
        <v>1511</v>
      </c>
      <c r="C11" s="216"/>
      <c r="D11" s="216"/>
      <c r="E11" s="218"/>
      <c r="F11" s="217">
        <f t="shared" si="0"/>
        <v>0</v>
      </c>
    </row>
    <row r="12" spans="1:6" ht="12">
      <c r="A12" s="214"/>
      <c r="B12" s="215"/>
      <c r="C12" s="216"/>
      <c r="D12" s="216"/>
      <c r="E12" s="218"/>
      <c r="F12" s="217"/>
    </row>
    <row r="13" spans="1:6" ht="60">
      <c r="A13" s="214"/>
      <c r="B13" s="215" t="s">
        <v>1512</v>
      </c>
      <c r="C13" s="216"/>
      <c r="D13" s="216"/>
      <c r="E13" s="218"/>
      <c r="F13" s="217">
        <f t="shared" si="0"/>
        <v>0</v>
      </c>
    </row>
    <row r="14" spans="1:6" ht="12">
      <c r="A14" s="214">
        <v>2</v>
      </c>
      <c r="B14" s="215" t="s">
        <v>1513</v>
      </c>
      <c r="C14" s="216" t="s">
        <v>1508</v>
      </c>
      <c r="D14" s="216">
        <v>1</v>
      </c>
      <c r="E14" s="218">
        <v>0</v>
      </c>
      <c r="F14" s="217">
        <f t="shared" si="0"/>
        <v>0</v>
      </c>
    </row>
    <row r="15" spans="1:6" ht="12">
      <c r="A15" s="214"/>
      <c r="B15" s="215"/>
      <c r="C15" s="216"/>
      <c r="D15" s="216"/>
      <c r="E15" s="218"/>
      <c r="F15" s="217">
        <f t="shared" si="0"/>
        <v>0</v>
      </c>
    </row>
    <row r="16" spans="1:6" ht="60">
      <c r="A16" s="214">
        <v>3</v>
      </c>
      <c r="B16" s="215" t="s">
        <v>1514</v>
      </c>
      <c r="C16" s="216" t="s">
        <v>1508</v>
      </c>
      <c r="D16" s="216">
        <v>1</v>
      </c>
      <c r="E16" s="218">
        <v>0</v>
      </c>
      <c r="F16" s="217">
        <f t="shared" si="0"/>
        <v>0</v>
      </c>
    </row>
    <row r="17" spans="1:6" ht="12">
      <c r="A17" s="214"/>
      <c r="B17" s="215"/>
      <c r="C17" s="216"/>
      <c r="D17" s="216"/>
      <c r="E17" s="218"/>
      <c r="F17" s="217">
        <f t="shared" si="0"/>
        <v>0</v>
      </c>
    </row>
    <row r="18" spans="1:6" ht="12">
      <c r="A18" s="214">
        <v>4</v>
      </c>
      <c r="B18" s="215" t="s">
        <v>1515</v>
      </c>
      <c r="C18" s="216" t="s">
        <v>1508</v>
      </c>
      <c r="D18" s="216">
        <v>2</v>
      </c>
      <c r="E18" s="218">
        <v>0</v>
      </c>
      <c r="F18" s="217">
        <f t="shared" si="0"/>
        <v>0</v>
      </c>
    </row>
    <row r="19" spans="1:6" ht="12">
      <c r="A19" s="214"/>
      <c r="B19" s="215"/>
      <c r="C19" s="216"/>
      <c r="D19" s="216"/>
      <c r="E19" s="218"/>
      <c r="F19" s="217">
        <f t="shared" si="0"/>
        <v>0</v>
      </c>
    </row>
    <row r="20" spans="1:6" ht="12">
      <c r="A20" s="214">
        <v>5</v>
      </c>
      <c r="B20" s="215" t="s">
        <v>1516</v>
      </c>
      <c r="C20" s="216" t="s">
        <v>1508</v>
      </c>
      <c r="D20" s="216">
        <v>2</v>
      </c>
      <c r="E20" s="218">
        <v>0</v>
      </c>
      <c r="F20" s="217">
        <f t="shared" si="0"/>
        <v>0</v>
      </c>
    </row>
    <row r="21" spans="1:6" ht="12">
      <c r="A21" s="214"/>
      <c r="B21" s="219"/>
      <c r="C21" s="220"/>
      <c r="D21" s="216"/>
      <c r="E21" s="218"/>
      <c r="F21" s="217">
        <f t="shared" si="0"/>
        <v>0</v>
      </c>
    </row>
    <row r="22" spans="1:6" ht="12">
      <c r="A22" s="214">
        <v>6</v>
      </c>
      <c r="B22" s="219" t="s">
        <v>1517</v>
      </c>
      <c r="C22" s="220" t="s">
        <v>1508</v>
      </c>
      <c r="D22" s="216">
        <v>2</v>
      </c>
      <c r="E22" s="218">
        <v>0</v>
      </c>
      <c r="F22" s="217">
        <f t="shared" si="0"/>
        <v>0</v>
      </c>
    </row>
    <row r="23" spans="1:6" thickBot="1">
      <c r="A23" s="214"/>
      <c r="B23" s="215"/>
      <c r="C23" s="216"/>
      <c r="D23" s="216"/>
      <c r="E23" s="218"/>
      <c r="F23" s="217">
        <f t="shared" si="0"/>
        <v>0</v>
      </c>
    </row>
    <row r="24" spans="1:6" thickBot="1">
      <c r="A24" s="221"/>
      <c r="B24" s="439" t="s">
        <v>1518</v>
      </c>
      <c r="C24" s="440"/>
      <c r="D24" s="440"/>
      <c r="E24" s="441"/>
      <c r="F24" s="222">
        <f>SUM(F8:F22)</f>
        <v>0</v>
      </c>
    </row>
  </sheetData>
  <mergeCells count="5">
    <mergeCell ref="A1:A3"/>
    <mergeCell ref="C1:D1"/>
    <mergeCell ref="E1:F3"/>
    <mergeCell ref="B2:D3"/>
    <mergeCell ref="B24:E24"/>
  </mergeCells>
  <printOptions gridLines="1"/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F85F6-F358-4DC2-932C-9A227F1C30FC}">
  <dimension ref="A1:F85"/>
  <sheetViews>
    <sheetView workbookViewId="0">
      <selection activeCell="F8" sqref="F8"/>
    </sheetView>
  </sheetViews>
  <sheetFormatPr defaultRowHeight="12.75"/>
  <cols>
    <col min="1" max="1" width="7.83203125" style="223" customWidth="1"/>
    <col min="2" max="2" width="83.6640625" style="224" customWidth="1"/>
    <col min="3" max="3" width="8.1640625" style="223" customWidth="1"/>
    <col min="4" max="4" width="10.1640625" style="223" customWidth="1"/>
    <col min="5" max="6" width="12.5" style="223" customWidth="1"/>
    <col min="7" max="256" width="9.33203125" style="199"/>
    <col min="257" max="257" width="7.83203125" style="199" customWidth="1"/>
    <col min="258" max="258" width="83.6640625" style="199" customWidth="1"/>
    <col min="259" max="259" width="8.1640625" style="199" customWidth="1"/>
    <col min="260" max="260" width="10.1640625" style="199" customWidth="1"/>
    <col min="261" max="262" width="12.5" style="199" customWidth="1"/>
    <col min="263" max="512" width="9.33203125" style="199"/>
    <col min="513" max="513" width="7.83203125" style="199" customWidth="1"/>
    <col min="514" max="514" width="83.6640625" style="199" customWidth="1"/>
    <col min="515" max="515" width="8.1640625" style="199" customWidth="1"/>
    <col min="516" max="516" width="10.1640625" style="199" customWidth="1"/>
    <col min="517" max="518" width="12.5" style="199" customWidth="1"/>
    <col min="519" max="768" width="9.33203125" style="199"/>
    <col min="769" max="769" width="7.83203125" style="199" customWidth="1"/>
    <col min="770" max="770" width="83.6640625" style="199" customWidth="1"/>
    <col min="771" max="771" width="8.1640625" style="199" customWidth="1"/>
    <col min="772" max="772" width="10.1640625" style="199" customWidth="1"/>
    <col min="773" max="774" width="12.5" style="199" customWidth="1"/>
    <col min="775" max="1024" width="9.33203125" style="199"/>
    <col min="1025" max="1025" width="7.83203125" style="199" customWidth="1"/>
    <col min="1026" max="1026" width="83.6640625" style="199" customWidth="1"/>
    <col min="1027" max="1027" width="8.1640625" style="199" customWidth="1"/>
    <col min="1028" max="1028" width="10.1640625" style="199" customWidth="1"/>
    <col min="1029" max="1030" width="12.5" style="199" customWidth="1"/>
    <col min="1031" max="1280" width="9.33203125" style="199"/>
    <col min="1281" max="1281" width="7.83203125" style="199" customWidth="1"/>
    <col min="1282" max="1282" width="83.6640625" style="199" customWidth="1"/>
    <col min="1283" max="1283" width="8.1640625" style="199" customWidth="1"/>
    <col min="1284" max="1284" width="10.1640625" style="199" customWidth="1"/>
    <col min="1285" max="1286" width="12.5" style="199" customWidth="1"/>
    <col min="1287" max="1536" width="9.33203125" style="199"/>
    <col min="1537" max="1537" width="7.83203125" style="199" customWidth="1"/>
    <col min="1538" max="1538" width="83.6640625" style="199" customWidth="1"/>
    <col min="1539" max="1539" width="8.1640625" style="199" customWidth="1"/>
    <col min="1540" max="1540" width="10.1640625" style="199" customWidth="1"/>
    <col min="1541" max="1542" width="12.5" style="199" customWidth="1"/>
    <col min="1543" max="1792" width="9.33203125" style="199"/>
    <col min="1793" max="1793" width="7.83203125" style="199" customWidth="1"/>
    <col min="1794" max="1794" width="83.6640625" style="199" customWidth="1"/>
    <col min="1795" max="1795" width="8.1640625" style="199" customWidth="1"/>
    <col min="1796" max="1796" width="10.1640625" style="199" customWidth="1"/>
    <col min="1797" max="1798" width="12.5" style="199" customWidth="1"/>
    <col min="1799" max="2048" width="9.33203125" style="199"/>
    <col min="2049" max="2049" width="7.83203125" style="199" customWidth="1"/>
    <col min="2050" max="2050" width="83.6640625" style="199" customWidth="1"/>
    <col min="2051" max="2051" width="8.1640625" style="199" customWidth="1"/>
    <col min="2052" max="2052" width="10.1640625" style="199" customWidth="1"/>
    <col min="2053" max="2054" width="12.5" style="199" customWidth="1"/>
    <col min="2055" max="2304" width="9.33203125" style="199"/>
    <col min="2305" max="2305" width="7.83203125" style="199" customWidth="1"/>
    <col min="2306" max="2306" width="83.6640625" style="199" customWidth="1"/>
    <col min="2307" max="2307" width="8.1640625" style="199" customWidth="1"/>
    <col min="2308" max="2308" width="10.1640625" style="199" customWidth="1"/>
    <col min="2309" max="2310" width="12.5" style="199" customWidth="1"/>
    <col min="2311" max="2560" width="9.33203125" style="199"/>
    <col min="2561" max="2561" width="7.83203125" style="199" customWidth="1"/>
    <col min="2562" max="2562" width="83.6640625" style="199" customWidth="1"/>
    <col min="2563" max="2563" width="8.1640625" style="199" customWidth="1"/>
    <col min="2564" max="2564" width="10.1640625" style="199" customWidth="1"/>
    <col min="2565" max="2566" width="12.5" style="199" customWidth="1"/>
    <col min="2567" max="2816" width="9.33203125" style="199"/>
    <col min="2817" max="2817" width="7.83203125" style="199" customWidth="1"/>
    <col min="2818" max="2818" width="83.6640625" style="199" customWidth="1"/>
    <col min="2819" max="2819" width="8.1640625" style="199" customWidth="1"/>
    <col min="2820" max="2820" width="10.1640625" style="199" customWidth="1"/>
    <col min="2821" max="2822" width="12.5" style="199" customWidth="1"/>
    <col min="2823" max="3072" width="9.33203125" style="199"/>
    <col min="3073" max="3073" width="7.83203125" style="199" customWidth="1"/>
    <col min="3074" max="3074" width="83.6640625" style="199" customWidth="1"/>
    <col min="3075" max="3075" width="8.1640625" style="199" customWidth="1"/>
    <col min="3076" max="3076" width="10.1640625" style="199" customWidth="1"/>
    <col min="3077" max="3078" width="12.5" style="199" customWidth="1"/>
    <col min="3079" max="3328" width="9.33203125" style="199"/>
    <col min="3329" max="3329" width="7.83203125" style="199" customWidth="1"/>
    <col min="3330" max="3330" width="83.6640625" style="199" customWidth="1"/>
    <col min="3331" max="3331" width="8.1640625" style="199" customWidth="1"/>
    <col min="3332" max="3332" width="10.1640625" style="199" customWidth="1"/>
    <col min="3333" max="3334" width="12.5" style="199" customWidth="1"/>
    <col min="3335" max="3584" width="9.33203125" style="199"/>
    <col min="3585" max="3585" width="7.83203125" style="199" customWidth="1"/>
    <col min="3586" max="3586" width="83.6640625" style="199" customWidth="1"/>
    <col min="3587" max="3587" width="8.1640625" style="199" customWidth="1"/>
    <col min="3588" max="3588" width="10.1640625" style="199" customWidth="1"/>
    <col min="3589" max="3590" width="12.5" style="199" customWidth="1"/>
    <col min="3591" max="3840" width="9.33203125" style="199"/>
    <col min="3841" max="3841" width="7.83203125" style="199" customWidth="1"/>
    <col min="3842" max="3842" width="83.6640625" style="199" customWidth="1"/>
    <col min="3843" max="3843" width="8.1640625" style="199" customWidth="1"/>
    <col min="3844" max="3844" width="10.1640625" style="199" customWidth="1"/>
    <col min="3845" max="3846" width="12.5" style="199" customWidth="1"/>
    <col min="3847" max="4096" width="9.33203125" style="199"/>
    <col min="4097" max="4097" width="7.83203125" style="199" customWidth="1"/>
    <col min="4098" max="4098" width="83.6640625" style="199" customWidth="1"/>
    <col min="4099" max="4099" width="8.1640625" style="199" customWidth="1"/>
    <col min="4100" max="4100" width="10.1640625" style="199" customWidth="1"/>
    <col min="4101" max="4102" width="12.5" style="199" customWidth="1"/>
    <col min="4103" max="4352" width="9.33203125" style="199"/>
    <col min="4353" max="4353" width="7.83203125" style="199" customWidth="1"/>
    <col min="4354" max="4354" width="83.6640625" style="199" customWidth="1"/>
    <col min="4355" max="4355" width="8.1640625" style="199" customWidth="1"/>
    <col min="4356" max="4356" width="10.1640625" style="199" customWidth="1"/>
    <col min="4357" max="4358" width="12.5" style="199" customWidth="1"/>
    <col min="4359" max="4608" width="9.33203125" style="199"/>
    <col min="4609" max="4609" width="7.83203125" style="199" customWidth="1"/>
    <col min="4610" max="4610" width="83.6640625" style="199" customWidth="1"/>
    <col min="4611" max="4611" width="8.1640625" style="199" customWidth="1"/>
    <col min="4612" max="4612" width="10.1640625" style="199" customWidth="1"/>
    <col min="4613" max="4614" width="12.5" style="199" customWidth="1"/>
    <col min="4615" max="4864" width="9.33203125" style="199"/>
    <col min="4865" max="4865" width="7.83203125" style="199" customWidth="1"/>
    <col min="4866" max="4866" width="83.6640625" style="199" customWidth="1"/>
    <col min="4867" max="4867" width="8.1640625" style="199" customWidth="1"/>
    <col min="4868" max="4868" width="10.1640625" style="199" customWidth="1"/>
    <col min="4869" max="4870" width="12.5" style="199" customWidth="1"/>
    <col min="4871" max="5120" width="9.33203125" style="199"/>
    <col min="5121" max="5121" width="7.83203125" style="199" customWidth="1"/>
    <col min="5122" max="5122" width="83.6640625" style="199" customWidth="1"/>
    <col min="5123" max="5123" width="8.1640625" style="199" customWidth="1"/>
    <col min="5124" max="5124" width="10.1640625" style="199" customWidth="1"/>
    <col min="5125" max="5126" width="12.5" style="199" customWidth="1"/>
    <col min="5127" max="5376" width="9.33203125" style="199"/>
    <col min="5377" max="5377" width="7.83203125" style="199" customWidth="1"/>
    <col min="5378" max="5378" width="83.6640625" style="199" customWidth="1"/>
    <col min="5379" max="5379" width="8.1640625" style="199" customWidth="1"/>
    <col min="5380" max="5380" width="10.1640625" style="199" customWidth="1"/>
    <col min="5381" max="5382" width="12.5" style="199" customWidth="1"/>
    <col min="5383" max="5632" width="9.33203125" style="199"/>
    <col min="5633" max="5633" width="7.83203125" style="199" customWidth="1"/>
    <col min="5634" max="5634" width="83.6640625" style="199" customWidth="1"/>
    <col min="5635" max="5635" width="8.1640625" style="199" customWidth="1"/>
    <col min="5636" max="5636" width="10.1640625" style="199" customWidth="1"/>
    <col min="5637" max="5638" width="12.5" style="199" customWidth="1"/>
    <col min="5639" max="5888" width="9.33203125" style="199"/>
    <col min="5889" max="5889" width="7.83203125" style="199" customWidth="1"/>
    <col min="5890" max="5890" width="83.6640625" style="199" customWidth="1"/>
    <col min="5891" max="5891" width="8.1640625" style="199" customWidth="1"/>
    <col min="5892" max="5892" width="10.1640625" style="199" customWidth="1"/>
    <col min="5893" max="5894" width="12.5" style="199" customWidth="1"/>
    <col min="5895" max="6144" width="9.33203125" style="199"/>
    <col min="6145" max="6145" width="7.83203125" style="199" customWidth="1"/>
    <col min="6146" max="6146" width="83.6640625" style="199" customWidth="1"/>
    <col min="6147" max="6147" width="8.1640625" style="199" customWidth="1"/>
    <col min="6148" max="6148" width="10.1640625" style="199" customWidth="1"/>
    <col min="6149" max="6150" width="12.5" style="199" customWidth="1"/>
    <col min="6151" max="6400" width="9.33203125" style="199"/>
    <col min="6401" max="6401" width="7.83203125" style="199" customWidth="1"/>
    <col min="6402" max="6402" width="83.6640625" style="199" customWidth="1"/>
    <col min="6403" max="6403" width="8.1640625" style="199" customWidth="1"/>
    <col min="6404" max="6404" width="10.1640625" style="199" customWidth="1"/>
    <col min="6405" max="6406" width="12.5" style="199" customWidth="1"/>
    <col min="6407" max="6656" width="9.33203125" style="199"/>
    <col min="6657" max="6657" width="7.83203125" style="199" customWidth="1"/>
    <col min="6658" max="6658" width="83.6640625" style="199" customWidth="1"/>
    <col min="6659" max="6659" width="8.1640625" style="199" customWidth="1"/>
    <col min="6660" max="6660" width="10.1640625" style="199" customWidth="1"/>
    <col min="6661" max="6662" width="12.5" style="199" customWidth="1"/>
    <col min="6663" max="6912" width="9.33203125" style="199"/>
    <col min="6913" max="6913" width="7.83203125" style="199" customWidth="1"/>
    <col min="6914" max="6914" width="83.6640625" style="199" customWidth="1"/>
    <col min="6915" max="6915" width="8.1640625" style="199" customWidth="1"/>
    <col min="6916" max="6916" width="10.1640625" style="199" customWidth="1"/>
    <col min="6917" max="6918" width="12.5" style="199" customWidth="1"/>
    <col min="6919" max="7168" width="9.33203125" style="199"/>
    <col min="7169" max="7169" width="7.83203125" style="199" customWidth="1"/>
    <col min="7170" max="7170" width="83.6640625" style="199" customWidth="1"/>
    <col min="7171" max="7171" width="8.1640625" style="199" customWidth="1"/>
    <col min="7172" max="7172" width="10.1640625" style="199" customWidth="1"/>
    <col min="7173" max="7174" width="12.5" style="199" customWidth="1"/>
    <col min="7175" max="7424" width="9.33203125" style="199"/>
    <col min="7425" max="7425" width="7.83203125" style="199" customWidth="1"/>
    <col min="7426" max="7426" width="83.6640625" style="199" customWidth="1"/>
    <col min="7427" max="7427" width="8.1640625" style="199" customWidth="1"/>
    <col min="7428" max="7428" width="10.1640625" style="199" customWidth="1"/>
    <col min="7429" max="7430" width="12.5" style="199" customWidth="1"/>
    <col min="7431" max="7680" width="9.33203125" style="199"/>
    <col min="7681" max="7681" width="7.83203125" style="199" customWidth="1"/>
    <col min="7682" max="7682" width="83.6640625" style="199" customWidth="1"/>
    <col min="7683" max="7683" width="8.1640625" style="199" customWidth="1"/>
    <col min="7684" max="7684" width="10.1640625" style="199" customWidth="1"/>
    <col min="7685" max="7686" width="12.5" style="199" customWidth="1"/>
    <col min="7687" max="7936" width="9.33203125" style="199"/>
    <col min="7937" max="7937" width="7.83203125" style="199" customWidth="1"/>
    <col min="7938" max="7938" width="83.6640625" style="199" customWidth="1"/>
    <col min="7939" max="7939" width="8.1640625" style="199" customWidth="1"/>
    <col min="7940" max="7940" width="10.1640625" style="199" customWidth="1"/>
    <col min="7941" max="7942" width="12.5" style="199" customWidth="1"/>
    <col min="7943" max="8192" width="9.33203125" style="199"/>
    <col min="8193" max="8193" width="7.83203125" style="199" customWidth="1"/>
    <col min="8194" max="8194" width="83.6640625" style="199" customWidth="1"/>
    <col min="8195" max="8195" width="8.1640625" style="199" customWidth="1"/>
    <col min="8196" max="8196" width="10.1640625" style="199" customWidth="1"/>
    <col min="8197" max="8198" width="12.5" style="199" customWidth="1"/>
    <col min="8199" max="8448" width="9.33203125" style="199"/>
    <col min="8449" max="8449" width="7.83203125" style="199" customWidth="1"/>
    <col min="8450" max="8450" width="83.6640625" style="199" customWidth="1"/>
    <col min="8451" max="8451" width="8.1640625" style="199" customWidth="1"/>
    <col min="8452" max="8452" width="10.1640625" style="199" customWidth="1"/>
    <col min="8453" max="8454" width="12.5" style="199" customWidth="1"/>
    <col min="8455" max="8704" width="9.33203125" style="199"/>
    <col min="8705" max="8705" width="7.83203125" style="199" customWidth="1"/>
    <col min="8706" max="8706" width="83.6640625" style="199" customWidth="1"/>
    <col min="8707" max="8707" width="8.1640625" style="199" customWidth="1"/>
    <col min="8708" max="8708" width="10.1640625" style="199" customWidth="1"/>
    <col min="8709" max="8710" width="12.5" style="199" customWidth="1"/>
    <col min="8711" max="8960" width="9.33203125" style="199"/>
    <col min="8961" max="8961" width="7.83203125" style="199" customWidth="1"/>
    <col min="8962" max="8962" width="83.6640625" style="199" customWidth="1"/>
    <col min="8963" max="8963" width="8.1640625" style="199" customWidth="1"/>
    <col min="8964" max="8964" width="10.1640625" style="199" customWidth="1"/>
    <col min="8965" max="8966" width="12.5" style="199" customWidth="1"/>
    <col min="8967" max="9216" width="9.33203125" style="199"/>
    <col min="9217" max="9217" width="7.83203125" style="199" customWidth="1"/>
    <col min="9218" max="9218" width="83.6640625" style="199" customWidth="1"/>
    <col min="9219" max="9219" width="8.1640625" style="199" customWidth="1"/>
    <col min="9220" max="9220" width="10.1640625" style="199" customWidth="1"/>
    <col min="9221" max="9222" width="12.5" style="199" customWidth="1"/>
    <col min="9223" max="9472" width="9.33203125" style="199"/>
    <col min="9473" max="9473" width="7.83203125" style="199" customWidth="1"/>
    <col min="9474" max="9474" width="83.6640625" style="199" customWidth="1"/>
    <col min="9475" max="9475" width="8.1640625" style="199" customWidth="1"/>
    <col min="9476" max="9476" width="10.1640625" style="199" customWidth="1"/>
    <col min="9477" max="9478" width="12.5" style="199" customWidth="1"/>
    <col min="9479" max="9728" width="9.33203125" style="199"/>
    <col min="9729" max="9729" width="7.83203125" style="199" customWidth="1"/>
    <col min="9730" max="9730" width="83.6640625" style="199" customWidth="1"/>
    <col min="9731" max="9731" width="8.1640625" style="199" customWidth="1"/>
    <col min="9732" max="9732" width="10.1640625" style="199" customWidth="1"/>
    <col min="9733" max="9734" width="12.5" style="199" customWidth="1"/>
    <col min="9735" max="9984" width="9.33203125" style="199"/>
    <col min="9985" max="9985" width="7.83203125" style="199" customWidth="1"/>
    <col min="9986" max="9986" width="83.6640625" style="199" customWidth="1"/>
    <col min="9987" max="9987" width="8.1640625" style="199" customWidth="1"/>
    <col min="9988" max="9988" width="10.1640625" style="199" customWidth="1"/>
    <col min="9989" max="9990" width="12.5" style="199" customWidth="1"/>
    <col min="9991" max="10240" width="9.33203125" style="199"/>
    <col min="10241" max="10241" width="7.83203125" style="199" customWidth="1"/>
    <col min="10242" max="10242" width="83.6640625" style="199" customWidth="1"/>
    <col min="10243" max="10243" width="8.1640625" style="199" customWidth="1"/>
    <col min="10244" max="10244" width="10.1640625" style="199" customWidth="1"/>
    <col min="10245" max="10246" width="12.5" style="199" customWidth="1"/>
    <col min="10247" max="10496" width="9.33203125" style="199"/>
    <col min="10497" max="10497" width="7.83203125" style="199" customWidth="1"/>
    <col min="10498" max="10498" width="83.6640625" style="199" customWidth="1"/>
    <col min="10499" max="10499" width="8.1640625" style="199" customWidth="1"/>
    <col min="10500" max="10500" width="10.1640625" style="199" customWidth="1"/>
    <col min="10501" max="10502" width="12.5" style="199" customWidth="1"/>
    <col min="10503" max="10752" width="9.33203125" style="199"/>
    <col min="10753" max="10753" width="7.83203125" style="199" customWidth="1"/>
    <col min="10754" max="10754" width="83.6640625" style="199" customWidth="1"/>
    <col min="10755" max="10755" width="8.1640625" style="199" customWidth="1"/>
    <col min="10756" max="10756" width="10.1640625" style="199" customWidth="1"/>
    <col min="10757" max="10758" width="12.5" style="199" customWidth="1"/>
    <col min="10759" max="11008" width="9.33203125" style="199"/>
    <col min="11009" max="11009" width="7.83203125" style="199" customWidth="1"/>
    <col min="11010" max="11010" width="83.6640625" style="199" customWidth="1"/>
    <col min="11011" max="11011" width="8.1640625" style="199" customWidth="1"/>
    <col min="11012" max="11012" width="10.1640625" style="199" customWidth="1"/>
    <col min="11013" max="11014" width="12.5" style="199" customWidth="1"/>
    <col min="11015" max="11264" width="9.33203125" style="199"/>
    <col min="11265" max="11265" width="7.83203125" style="199" customWidth="1"/>
    <col min="11266" max="11266" width="83.6640625" style="199" customWidth="1"/>
    <col min="11267" max="11267" width="8.1640625" style="199" customWidth="1"/>
    <col min="11268" max="11268" width="10.1640625" style="199" customWidth="1"/>
    <col min="11269" max="11270" width="12.5" style="199" customWidth="1"/>
    <col min="11271" max="11520" width="9.33203125" style="199"/>
    <col min="11521" max="11521" width="7.83203125" style="199" customWidth="1"/>
    <col min="11522" max="11522" width="83.6640625" style="199" customWidth="1"/>
    <col min="11523" max="11523" width="8.1640625" style="199" customWidth="1"/>
    <col min="11524" max="11524" width="10.1640625" style="199" customWidth="1"/>
    <col min="11525" max="11526" width="12.5" style="199" customWidth="1"/>
    <col min="11527" max="11776" width="9.33203125" style="199"/>
    <col min="11777" max="11777" width="7.83203125" style="199" customWidth="1"/>
    <col min="11778" max="11778" width="83.6640625" style="199" customWidth="1"/>
    <col min="11779" max="11779" width="8.1640625" style="199" customWidth="1"/>
    <col min="11780" max="11780" width="10.1640625" style="199" customWidth="1"/>
    <col min="11781" max="11782" width="12.5" style="199" customWidth="1"/>
    <col min="11783" max="12032" width="9.33203125" style="199"/>
    <col min="12033" max="12033" width="7.83203125" style="199" customWidth="1"/>
    <col min="12034" max="12034" width="83.6640625" style="199" customWidth="1"/>
    <col min="12035" max="12035" width="8.1640625" style="199" customWidth="1"/>
    <col min="12036" max="12036" width="10.1640625" style="199" customWidth="1"/>
    <col min="12037" max="12038" width="12.5" style="199" customWidth="1"/>
    <col min="12039" max="12288" width="9.33203125" style="199"/>
    <col min="12289" max="12289" width="7.83203125" style="199" customWidth="1"/>
    <col min="12290" max="12290" width="83.6640625" style="199" customWidth="1"/>
    <col min="12291" max="12291" width="8.1640625" style="199" customWidth="1"/>
    <col min="12292" max="12292" width="10.1640625" style="199" customWidth="1"/>
    <col min="12293" max="12294" width="12.5" style="199" customWidth="1"/>
    <col min="12295" max="12544" width="9.33203125" style="199"/>
    <col min="12545" max="12545" width="7.83203125" style="199" customWidth="1"/>
    <col min="12546" max="12546" width="83.6640625" style="199" customWidth="1"/>
    <col min="12547" max="12547" width="8.1640625" style="199" customWidth="1"/>
    <col min="12548" max="12548" width="10.1640625" style="199" customWidth="1"/>
    <col min="12549" max="12550" width="12.5" style="199" customWidth="1"/>
    <col min="12551" max="12800" width="9.33203125" style="199"/>
    <col min="12801" max="12801" width="7.83203125" style="199" customWidth="1"/>
    <col min="12802" max="12802" width="83.6640625" style="199" customWidth="1"/>
    <col min="12803" max="12803" width="8.1640625" style="199" customWidth="1"/>
    <col min="12804" max="12804" width="10.1640625" style="199" customWidth="1"/>
    <col min="12805" max="12806" width="12.5" style="199" customWidth="1"/>
    <col min="12807" max="13056" width="9.33203125" style="199"/>
    <col min="13057" max="13057" width="7.83203125" style="199" customWidth="1"/>
    <col min="13058" max="13058" width="83.6640625" style="199" customWidth="1"/>
    <col min="13059" max="13059" width="8.1640625" style="199" customWidth="1"/>
    <col min="13060" max="13060" width="10.1640625" style="199" customWidth="1"/>
    <col min="13061" max="13062" width="12.5" style="199" customWidth="1"/>
    <col min="13063" max="13312" width="9.33203125" style="199"/>
    <col min="13313" max="13313" width="7.83203125" style="199" customWidth="1"/>
    <col min="13314" max="13314" width="83.6640625" style="199" customWidth="1"/>
    <col min="13315" max="13315" width="8.1640625" style="199" customWidth="1"/>
    <col min="13316" max="13316" width="10.1640625" style="199" customWidth="1"/>
    <col min="13317" max="13318" width="12.5" style="199" customWidth="1"/>
    <col min="13319" max="13568" width="9.33203125" style="199"/>
    <col min="13569" max="13569" width="7.83203125" style="199" customWidth="1"/>
    <col min="13570" max="13570" width="83.6640625" style="199" customWidth="1"/>
    <col min="13571" max="13571" width="8.1640625" style="199" customWidth="1"/>
    <col min="13572" max="13572" width="10.1640625" style="199" customWidth="1"/>
    <col min="13573" max="13574" width="12.5" style="199" customWidth="1"/>
    <col min="13575" max="13824" width="9.33203125" style="199"/>
    <col min="13825" max="13825" width="7.83203125" style="199" customWidth="1"/>
    <col min="13826" max="13826" width="83.6640625" style="199" customWidth="1"/>
    <col min="13827" max="13827" width="8.1640625" style="199" customWidth="1"/>
    <col min="13828" max="13828" width="10.1640625" style="199" customWidth="1"/>
    <col min="13829" max="13830" width="12.5" style="199" customWidth="1"/>
    <col min="13831" max="14080" width="9.33203125" style="199"/>
    <col min="14081" max="14081" width="7.83203125" style="199" customWidth="1"/>
    <col min="14082" max="14082" width="83.6640625" style="199" customWidth="1"/>
    <col min="14083" max="14083" width="8.1640625" style="199" customWidth="1"/>
    <col min="14084" max="14084" width="10.1640625" style="199" customWidth="1"/>
    <col min="14085" max="14086" width="12.5" style="199" customWidth="1"/>
    <col min="14087" max="14336" width="9.33203125" style="199"/>
    <col min="14337" max="14337" width="7.83203125" style="199" customWidth="1"/>
    <col min="14338" max="14338" width="83.6640625" style="199" customWidth="1"/>
    <col min="14339" max="14339" width="8.1640625" style="199" customWidth="1"/>
    <col min="14340" max="14340" width="10.1640625" style="199" customWidth="1"/>
    <col min="14341" max="14342" width="12.5" style="199" customWidth="1"/>
    <col min="14343" max="14592" width="9.33203125" style="199"/>
    <col min="14593" max="14593" width="7.83203125" style="199" customWidth="1"/>
    <col min="14594" max="14594" width="83.6640625" style="199" customWidth="1"/>
    <col min="14595" max="14595" width="8.1640625" style="199" customWidth="1"/>
    <col min="14596" max="14596" width="10.1640625" style="199" customWidth="1"/>
    <col min="14597" max="14598" width="12.5" style="199" customWidth="1"/>
    <col min="14599" max="14848" width="9.33203125" style="199"/>
    <col min="14849" max="14849" width="7.83203125" style="199" customWidth="1"/>
    <col min="14850" max="14850" width="83.6640625" style="199" customWidth="1"/>
    <col min="14851" max="14851" width="8.1640625" style="199" customWidth="1"/>
    <col min="14852" max="14852" width="10.1640625" style="199" customWidth="1"/>
    <col min="14853" max="14854" width="12.5" style="199" customWidth="1"/>
    <col min="14855" max="15104" width="9.33203125" style="199"/>
    <col min="15105" max="15105" width="7.83203125" style="199" customWidth="1"/>
    <col min="15106" max="15106" width="83.6640625" style="199" customWidth="1"/>
    <col min="15107" max="15107" width="8.1640625" style="199" customWidth="1"/>
    <col min="15108" max="15108" width="10.1640625" style="199" customWidth="1"/>
    <col min="15109" max="15110" width="12.5" style="199" customWidth="1"/>
    <col min="15111" max="15360" width="9.33203125" style="199"/>
    <col min="15361" max="15361" width="7.83203125" style="199" customWidth="1"/>
    <col min="15362" max="15362" width="83.6640625" style="199" customWidth="1"/>
    <col min="15363" max="15363" width="8.1640625" style="199" customWidth="1"/>
    <col min="15364" max="15364" width="10.1640625" style="199" customWidth="1"/>
    <col min="15365" max="15366" width="12.5" style="199" customWidth="1"/>
    <col min="15367" max="15616" width="9.33203125" style="199"/>
    <col min="15617" max="15617" width="7.83203125" style="199" customWidth="1"/>
    <col min="15618" max="15618" width="83.6640625" style="199" customWidth="1"/>
    <col min="15619" max="15619" width="8.1640625" style="199" customWidth="1"/>
    <col min="15620" max="15620" width="10.1640625" style="199" customWidth="1"/>
    <col min="15621" max="15622" width="12.5" style="199" customWidth="1"/>
    <col min="15623" max="15872" width="9.33203125" style="199"/>
    <col min="15873" max="15873" width="7.83203125" style="199" customWidth="1"/>
    <col min="15874" max="15874" width="83.6640625" style="199" customWidth="1"/>
    <col min="15875" max="15875" width="8.1640625" style="199" customWidth="1"/>
    <col min="15876" max="15876" width="10.1640625" style="199" customWidth="1"/>
    <col min="15877" max="15878" width="12.5" style="199" customWidth="1"/>
    <col min="15879" max="16128" width="9.33203125" style="199"/>
    <col min="16129" max="16129" width="7.83203125" style="199" customWidth="1"/>
    <col min="16130" max="16130" width="83.6640625" style="199" customWidth="1"/>
    <col min="16131" max="16131" width="8.1640625" style="199" customWidth="1"/>
    <col min="16132" max="16132" width="10.1640625" style="199" customWidth="1"/>
    <col min="16133" max="16134" width="12.5" style="199" customWidth="1"/>
    <col min="16135" max="16384" width="9.33203125" style="199"/>
  </cols>
  <sheetData>
    <row r="1" spans="1:6">
      <c r="A1" s="424"/>
      <c r="B1" s="198" t="s">
        <v>1496</v>
      </c>
      <c r="C1" s="427" t="s">
        <v>1497</v>
      </c>
      <c r="D1" s="428"/>
      <c r="E1" s="429" t="s">
        <v>1519</v>
      </c>
      <c r="F1" s="430"/>
    </row>
    <row r="2" spans="1:6" ht="11.25">
      <c r="A2" s="425"/>
      <c r="B2" s="435"/>
      <c r="C2" s="436"/>
      <c r="D2" s="436"/>
      <c r="E2" s="431"/>
      <c r="F2" s="432"/>
    </row>
    <row r="3" spans="1:6" ht="12" thickBot="1">
      <c r="A3" s="426"/>
      <c r="B3" s="437"/>
      <c r="C3" s="438"/>
      <c r="D3" s="438"/>
      <c r="E3" s="433"/>
      <c r="F3" s="434"/>
    </row>
    <row r="4" spans="1:6" s="205" customFormat="1" ht="25.5">
      <c r="A4" s="225" t="s">
        <v>1499</v>
      </c>
      <c r="B4" s="201" t="s">
        <v>1500</v>
      </c>
      <c r="C4" s="202" t="s">
        <v>1501</v>
      </c>
      <c r="D4" s="202" t="s">
        <v>161</v>
      </c>
      <c r="E4" s="203" t="s">
        <v>1502</v>
      </c>
      <c r="F4" s="204" t="s">
        <v>1503</v>
      </c>
    </row>
    <row r="5" spans="1:6" s="205" customFormat="1">
      <c r="A5" s="206">
        <v>1</v>
      </c>
      <c r="B5" s="207">
        <v>2</v>
      </c>
      <c r="C5" s="208">
        <v>3</v>
      </c>
      <c r="D5" s="208">
        <v>4</v>
      </c>
      <c r="E5" s="207">
        <v>5</v>
      </c>
      <c r="F5" s="209">
        <v>6</v>
      </c>
    </row>
    <row r="6" spans="1:6" s="205" customFormat="1" ht="13.5" thickBot="1">
      <c r="A6" s="210" t="s">
        <v>1504</v>
      </c>
      <c r="B6" s="211" t="s">
        <v>1504</v>
      </c>
      <c r="C6" s="212" t="s">
        <v>1505</v>
      </c>
      <c r="D6" s="212" t="s">
        <v>1505</v>
      </c>
      <c r="E6" s="212" t="s">
        <v>1506</v>
      </c>
      <c r="F6" s="213" t="s">
        <v>1506</v>
      </c>
    </row>
    <row r="7" spans="1:6" ht="12">
      <c r="A7" s="214"/>
      <c r="B7" s="215"/>
      <c r="C7" s="216"/>
      <c r="D7" s="216"/>
      <c r="E7" s="218"/>
      <c r="F7" s="217"/>
    </row>
    <row r="8" spans="1:6" ht="12">
      <c r="A8" s="214"/>
      <c r="B8" s="219" t="s">
        <v>1520</v>
      </c>
      <c r="C8" s="220"/>
      <c r="D8" s="216"/>
      <c r="E8" s="220"/>
      <c r="F8" s="217"/>
    </row>
    <row r="9" spans="1:6" ht="12">
      <c r="A9" s="214">
        <v>1</v>
      </c>
      <c r="B9" s="219" t="s">
        <v>1521</v>
      </c>
      <c r="C9" s="220" t="s">
        <v>1508</v>
      </c>
      <c r="D9" s="216">
        <v>1</v>
      </c>
      <c r="E9" s="220">
        <v>0</v>
      </c>
      <c r="F9" s="217">
        <f>+E9*D9</f>
        <v>0</v>
      </c>
    </row>
    <row r="10" spans="1:6" ht="12">
      <c r="A10" s="214"/>
      <c r="B10" s="219"/>
      <c r="C10" s="220"/>
      <c r="D10" s="216"/>
      <c r="E10" s="220"/>
      <c r="F10" s="217">
        <f>+E10*D10</f>
        <v>0</v>
      </c>
    </row>
    <row r="11" spans="1:6" ht="12">
      <c r="A11" s="214"/>
      <c r="B11" s="219" t="s">
        <v>1522</v>
      </c>
      <c r="C11" s="220"/>
      <c r="D11" s="216"/>
      <c r="E11" s="220"/>
      <c r="F11" s="217">
        <f>+E11*D11</f>
        <v>0</v>
      </c>
    </row>
    <row r="12" spans="1:6" ht="12">
      <c r="A12" s="214">
        <v>2</v>
      </c>
      <c r="B12" s="219" t="s">
        <v>1521</v>
      </c>
      <c r="C12" s="220" t="s">
        <v>1508</v>
      </c>
      <c r="D12" s="216">
        <v>1</v>
      </c>
      <c r="E12" s="220">
        <v>0</v>
      </c>
      <c r="F12" s="217">
        <f>+E12*D12</f>
        <v>0</v>
      </c>
    </row>
    <row r="13" spans="1:6" ht="12">
      <c r="A13" s="214"/>
      <c r="B13" s="215"/>
      <c r="C13" s="216"/>
      <c r="D13" s="216"/>
      <c r="E13" s="218"/>
      <c r="F13" s="217"/>
    </row>
    <row r="14" spans="1:6" ht="12">
      <c r="A14" s="214"/>
      <c r="B14" s="215" t="s">
        <v>1523</v>
      </c>
      <c r="C14" s="216"/>
      <c r="D14" s="216"/>
      <c r="E14" s="218"/>
      <c r="F14" s="217">
        <f t="shared" ref="F14:F52" si="0">+E14*D14</f>
        <v>0</v>
      </c>
    </row>
    <row r="15" spans="1:6" ht="12">
      <c r="A15" s="214">
        <v>3</v>
      </c>
      <c r="B15" s="215" t="s">
        <v>1524</v>
      </c>
      <c r="C15" s="216" t="s">
        <v>1508</v>
      </c>
      <c r="D15" s="216">
        <v>9</v>
      </c>
      <c r="E15" s="218">
        <v>0</v>
      </c>
      <c r="F15" s="217">
        <f t="shared" si="0"/>
        <v>0</v>
      </c>
    </row>
    <row r="16" spans="1:6" ht="12">
      <c r="A16" s="214"/>
      <c r="B16" s="215"/>
      <c r="C16" s="216"/>
      <c r="D16" s="216"/>
      <c r="E16" s="218"/>
      <c r="F16" s="217">
        <f t="shared" si="0"/>
        <v>0</v>
      </c>
    </row>
    <row r="17" spans="1:6" ht="12">
      <c r="A17" s="214"/>
      <c r="B17" s="215" t="s">
        <v>1525</v>
      </c>
      <c r="C17" s="216"/>
      <c r="D17" s="216"/>
      <c r="E17" s="218"/>
      <c r="F17" s="217"/>
    </row>
    <row r="18" spans="1:6" ht="12">
      <c r="A18" s="214">
        <v>4</v>
      </c>
      <c r="B18" s="215" t="s">
        <v>1526</v>
      </c>
      <c r="C18" s="216" t="s">
        <v>1508</v>
      </c>
      <c r="D18" s="216">
        <v>1</v>
      </c>
      <c r="E18" s="218">
        <v>0</v>
      </c>
      <c r="F18" s="217">
        <f t="shared" si="0"/>
        <v>0</v>
      </c>
    </row>
    <row r="19" spans="1:6" ht="12">
      <c r="A19" s="214"/>
      <c r="B19" s="215"/>
      <c r="C19" s="216"/>
      <c r="D19" s="216"/>
      <c r="E19" s="218"/>
      <c r="F19" s="217">
        <f t="shared" si="0"/>
        <v>0</v>
      </c>
    </row>
    <row r="20" spans="1:6" ht="12">
      <c r="A20" s="214"/>
      <c r="B20" s="215" t="s">
        <v>1527</v>
      </c>
      <c r="C20" s="216"/>
      <c r="D20" s="216"/>
      <c r="E20" s="218"/>
      <c r="F20" s="217">
        <f t="shared" si="0"/>
        <v>0</v>
      </c>
    </row>
    <row r="21" spans="1:6" ht="12">
      <c r="A21" s="214">
        <v>5</v>
      </c>
      <c r="B21" s="219" t="s">
        <v>1524</v>
      </c>
      <c r="C21" s="220" t="s">
        <v>1508</v>
      </c>
      <c r="D21" s="216">
        <v>2</v>
      </c>
      <c r="E21" s="218">
        <v>0</v>
      </c>
      <c r="F21" s="217">
        <f t="shared" si="0"/>
        <v>0</v>
      </c>
    </row>
    <row r="22" spans="1:6" ht="12">
      <c r="A22" s="214"/>
      <c r="B22" s="215"/>
      <c r="C22" s="216"/>
      <c r="D22" s="216"/>
      <c r="E22" s="218"/>
      <c r="F22" s="217">
        <f t="shared" si="0"/>
        <v>0</v>
      </c>
    </row>
    <row r="23" spans="1:6" ht="12">
      <c r="A23" s="214"/>
      <c r="B23" s="215" t="s">
        <v>1528</v>
      </c>
      <c r="C23" s="216"/>
      <c r="D23" s="216"/>
      <c r="E23" s="218"/>
      <c r="F23" s="217">
        <f t="shared" si="0"/>
        <v>0</v>
      </c>
    </row>
    <row r="24" spans="1:6" ht="12">
      <c r="A24" s="214">
        <v>6</v>
      </c>
      <c r="B24" s="215" t="s">
        <v>1524</v>
      </c>
      <c r="C24" s="216" t="s">
        <v>1508</v>
      </c>
      <c r="D24" s="216">
        <v>11</v>
      </c>
      <c r="E24" s="218">
        <v>0</v>
      </c>
      <c r="F24" s="217">
        <f t="shared" si="0"/>
        <v>0</v>
      </c>
    </row>
    <row r="25" spans="1:6" ht="12">
      <c r="A25" s="214">
        <v>7</v>
      </c>
      <c r="B25" s="215" t="s">
        <v>1526</v>
      </c>
      <c r="C25" s="216" t="s">
        <v>1508</v>
      </c>
      <c r="D25" s="216">
        <v>1</v>
      </c>
      <c r="E25" s="218">
        <v>0</v>
      </c>
      <c r="F25" s="217">
        <f t="shared" si="0"/>
        <v>0</v>
      </c>
    </row>
    <row r="26" spans="1:6" ht="12">
      <c r="A26" s="214"/>
      <c r="B26" s="215"/>
      <c r="C26" s="216"/>
      <c r="D26" s="216"/>
      <c r="E26" s="218"/>
      <c r="F26" s="217"/>
    </row>
    <row r="27" spans="1:6" ht="12">
      <c r="A27" s="214"/>
      <c r="B27" s="215" t="s">
        <v>1529</v>
      </c>
      <c r="C27" s="216"/>
      <c r="D27" s="216"/>
      <c r="E27" s="218"/>
      <c r="F27" s="217"/>
    </row>
    <row r="28" spans="1:6" ht="12">
      <c r="A28" s="214">
        <v>8</v>
      </c>
      <c r="B28" s="215" t="s">
        <v>1530</v>
      </c>
      <c r="C28" s="216" t="s">
        <v>1508</v>
      </c>
      <c r="D28" s="216">
        <v>2</v>
      </c>
      <c r="E28" s="218">
        <v>0</v>
      </c>
      <c r="F28" s="217">
        <f t="shared" si="0"/>
        <v>0</v>
      </c>
    </row>
    <row r="29" spans="1:6" ht="12">
      <c r="A29" s="214"/>
      <c r="B29" s="215"/>
      <c r="C29" s="216"/>
      <c r="D29" s="216"/>
      <c r="E29" s="218"/>
      <c r="F29" s="217">
        <f t="shared" si="0"/>
        <v>0</v>
      </c>
    </row>
    <row r="30" spans="1:6" ht="12">
      <c r="A30" s="214"/>
      <c r="B30" s="215" t="s">
        <v>1531</v>
      </c>
      <c r="C30" s="216"/>
      <c r="D30" s="216"/>
      <c r="E30" s="218"/>
      <c r="F30" s="217">
        <f t="shared" si="0"/>
        <v>0</v>
      </c>
    </row>
    <row r="31" spans="1:6" ht="12">
      <c r="A31" s="214">
        <v>9</v>
      </c>
      <c r="B31" s="215" t="s">
        <v>1532</v>
      </c>
      <c r="C31" s="216" t="s">
        <v>1508</v>
      </c>
      <c r="D31" s="216">
        <v>1</v>
      </c>
      <c r="E31" s="218">
        <v>0</v>
      </c>
      <c r="F31" s="217">
        <f t="shared" si="0"/>
        <v>0</v>
      </c>
    </row>
    <row r="32" spans="1:6" ht="12">
      <c r="A32" s="214"/>
      <c r="B32" s="215"/>
      <c r="C32" s="216"/>
      <c r="D32" s="216"/>
      <c r="E32" s="218"/>
      <c r="F32" s="217">
        <f t="shared" si="0"/>
        <v>0</v>
      </c>
    </row>
    <row r="33" spans="1:6" ht="12">
      <c r="A33" s="214"/>
      <c r="B33" s="215" t="s">
        <v>1533</v>
      </c>
      <c r="C33" s="216"/>
      <c r="D33" s="216"/>
      <c r="E33" s="218"/>
      <c r="F33" s="217">
        <f t="shared" si="0"/>
        <v>0</v>
      </c>
    </row>
    <row r="34" spans="1:6" ht="12">
      <c r="A34" s="214">
        <v>10</v>
      </c>
      <c r="B34" s="215" t="s">
        <v>1534</v>
      </c>
      <c r="C34" s="216" t="s">
        <v>1508</v>
      </c>
      <c r="D34" s="216">
        <v>1</v>
      </c>
      <c r="E34" s="218">
        <v>0</v>
      </c>
      <c r="F34" s="217">
        <f t="shared" si="0"/>
        <v>0</v>
      </c>
    </row>
    <row r="35" spans="1:6" ht="12">
      <c r="A35" s="214"/>
      <c r="B35" s="219"/>
      <c r="C35" s="220"/>
      <c r="D35" s="216"/>
      <c r="E35" s="220"/>
      <c r="F35" s="217">
        <f t="shared" si="0"/>
        <v>0</v>
      </c>
    </row>
    <row r="36" spans="1:6" ht="12">
      <c r="A36" s="214"/>
      <c r="B36" s="219" t="s">
        <v>1535</v>
      </c>
      <c r="C36" s="220"/>
      <c r="D36" s="216"/>
      <c r="E36" s="220"/>
      <c r="F36" s="217">
        <f t="shared" si="0"/>
        <v>0</v>
      </c>
    </row>
    <row r="37" spans="1:6" ht="12">
      <c r="A37" s="214">
        <v>11</v>
      </c>
      <c r="B37" s="219" t="s">
        <v>1536</v>
      </c>
      <c r="C37" s="220" t="s">
        <v>307</v>
      </c>
      <c r="D37" s="216">
        <v>7</v>
      </c>
      <c r="E37" s="220">
        <v>0</v>
      </c>
      <c r="F37" s="217">
        <f t="shared" si="0"/>
        <v>0</v>
      </c>
    </row>
    <row r="38" spans="1:6" ht="12">
      <c r="A38" s="214"/>
      <c r="B38" s="219"/>
      <c r="C38" s="220"/>
      <c r="D38" s="216"/>
      <c r="E38" s="220"/>
      <c r="F38" s="217">
        <f t="shared" si="0"/>
        <v>0</v>
      </c>
    </row>
    <row r="39" spans="1:6" ht="12">
      <c r="A39" s="214">
        <v>12</v>
      </c>
      <c r="B39" s="219" t="s">
        <v>1537</v>
      </c>
      <c r="C39" s="220" t="s">
        <v>1508</v>
      </c>
      <c r="D39" s="216">
        <v>1</v>
      </c>
      <c r="E39" s="220">
        <v>0</v>
      </c>
      <c r="F39" s="217">
        <f t="shared" si="0"/>
        <v>0</v>
      </c>
    </row>
    <row r="40" spans="1:6" ht="12">
      <c r="A40" s="214"/>
      <c r="B40" s="215"/>
      <c r="C40" s="216"/>
      <c r="D40" s="216"/>
      <c r="E40" s="218"/>
      <c r="F40" s="217">
        <f t="shared" si="0"/>
        <v>0</v>
      </c>
    </row>
    <row r="41" spans="1:6" ht="12">
      <c r="A41" s="214">
        <v>13</v>
      </c>
      <c r="B41" s="219" t="s">
        <v>1538</v>
      </c>
      <c r="C41" s="220" t="s">
        <v>1508</v>
      </c>
      <c r="D41" s="216">
        <v>4</v>
      </c>
      <c r="E41" s="220">
        <v>0</v>
      </c>
      <c r="F41" s="217">
        <f t="shared" si="0"/>
        <v>0</v>
      </c>
    </row>
    <row r="42" spans="1:6" ht="12">
      <c r="A42" s="214"/>
      <c r="B42" s="219"/>
      <c r="C42" s="220"/>
      <c r="D42" s="216"/>
      <c r="E42" s="220"/>
      <c r="F42" s="217">
        <f t="shared" si="0"/>
        <v>0</v>
      </c>
    </row>
    <row r="43" spans="1:6" ht="12">
      <c r="A43" s="214">
        <v>14</v>
      </c>
      <c r="B43" s="215" t="s">
        <v>1539</v>
      </c>
      <c r="C43" s="216" t="s">
        <v>1508</v>
      </c>
      <c r="D43" s="216">
        <v>4</v>
      </c>
      <c r="E43" s="218">
        <v>0</v>
      </c>
      <c r="F43" s="217">
        <f t="shared" si="0"/>
        <v>0</v>
      </c>
    </row>
    <row r="44" spans="1:6" ht="12">
      <c r="A44" s="214"/>
      <c r="B44" s="219"/>
      <c r="C44" s="220"/>
      <c r="D44" s="216"/>
      <c r="E44" s="220"/>
      <c r="F44" s="217">
        <f t="shared" si="0"/>
        <v>0</v>
      </c>
    </row>
    <row r="45" spans="1:6" ht="24">
      <c r="A45" s="214">
        <v>15</v>
      </c>
      <c r="B45" s="219" t="s">
        <v>1540</v>
      </c>
      <c r="C45" s="220" t="s">
        <v>1541</v>
      </c>
      <c r="D45" s="216">
        <v>85</v>
      </c>
      <c r="E45" s="220">
        <v>0</v>
      </c>
      <c r="F45" s="217">
        <f t="shared" si="0"/>
        <v>0</v>
      </c>
    </row>
    <row r="46" spans="1:6" ht="12">
      <c r="A46" s="214"/>
      <c r="B46" s="219"/>
      <c r="C46" s="220"/>
      <c r="D46" s="216"/>
      <c r="E46" s="220"/>
      <c r="F46" s="217">
        <f t="shared" si="0"/>
        <v>0</v>
      </c>
    </row>
    <row r="47" spans="1:6" ht="12">
      <c r="A47" s="214">
        <v>16</v>
      </c>
      <c r="B47" s="219" t="s">
        <v>1542</v>
      </c>
      <c r="C47" s="220" t="s">
        <v>272</v>
      </c>
      <c r="D47" s="216">
        <v>1900</v>
      </c>
      <c r="E47" s="220">
        <v>0</v>
      </c>
      <c r="F47" s="217">
        <f t="shared" si="0"/>
        <v>0</v>
      </c>
    </row>
    <row r="48" spans="1:6" ht="12">
      <c r="A48" s="214"/>
      <c r="B48" s="219"/>
      <c r="C48" s="220"/>
      <c r="D48" s="216"/>
      <c r="E48" s="220"/>
      <c r="F48" s="217">
        <f t="shared" si="0"/>
        <v>0</v>
      </c>
    </row>
    <row r="49" spans="1:6" ht="12">
      <c r="A49" s="214">
        <v>17</v>
      </c>
      <c r="B49" s="219" t="s">
        <v>1543</v>
      </c>
      <c r="C49" s="220" t="s">
        <v>1439</v>
      </c>
      <c r="D49" s="216">
        <v>1</v>
      </c>
      <c r="E49" s="220">
        <v>0</v>
      </c>
      <c r="F49" s="217">
        <f t="shared" si="0"/>
        <v>0</v>
      </c>
    </row>
    <row r="50" spans="1:6" thickBot="1">
      <c r="A50" s="214"/>
      <c r="B50" s="219"/>
      <c r="C50" s="220"/>
      <c r="D50" s="216"/>
      <c r="E50" s="220"/>
      <c r="F50" s="217">
        <f t="shared" si="0"/>
        <v>0</v>
      </c>
    </row>
    <row r="51" spans="1:6" thickBot="1">
      <c r="A51" s="221"/>
      <c r="B51" s="442" t="s">
        <v>1544</v>
      </c>
      <c r="C51" s="443"/>
      <c r="D51" s="443"/>
      <c r="E51" s="444"/>
      <c r="F51" s="222">
        <f>SUM(F7:F50)</f>
        <v>0</v>
      </c>
    </row>
    <row r="52" spans="1:6" thickBot="1">
      <c r="A52" s="214"/>
      <c r="B52" s="215"/>
      <c r="C52" s="216"/>
      <c r="D52" s="216"/>
      <c r="E52" s="218"/>
      <c r="F52" s="217">
        <f t="shared" si="0"/>
        <v>0</v>
      </c>
    </row>
    <row r="53" spans="1:6" ht="12" customHeight="1" thickBot="1">
      <c r="A53" s="221"/>
      <c r="B53" s="439" t="s">
        <v>1518</v>
      </c>
      <c r="C53" s="440"/>
      <c r="D53" s="440"/>
      <c r="E53" s="441"/>
      <c r="F53" s="222">
        <f>SUM(F51)</f>
        <v>0</v>
      </c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6">
    <mergeCell ref="B53:E53"/>
    <mergeCell ref="A1:A3"/>
    <mergeCell ref="C1:D1"/>
    <mergeCell ref="E1:F3"/>
    <mergeCell ref="B2:D3"/>
    <mergeCell ref="B51:E51"/>
  </mergeCells>
  <printOptions gridLines="1"/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3F5B8-B59E-49D8-B6BE-D8FE50C5C26B}">
  <dimension ref="A1:H67"/>
  <sheetViews>
    <sheetView workbookViewId="0">
      <selection activeCell="M31" sqref="M31"/>
    </sheetView>
  </sheetViews>
  <sheetFormatPr defaultRowHeight="11.25"/>
  <cols>
    <col min="1" max="1" width="5.1640625" style="290" customWidth="1"/>
    <col min="2" max="2" width="12.83203125" customWidth="1"/>
    <col min="3" max="3" width="84.1640625" customWidth="1"/>
    <col min="4" max="4" width="13.83203125" bestFit="1" customWidth="1"/>
    <col min="5" max="5" width="8.83203125" bestFit="1" customWidth="1"/>
    <col min="6" max="6" width="8.33203125" bestFit="1" customWidth="1"/>
    <col min="7" max="7" width="9.5" bestFit="1" customWidth="1"/>
    <col min="8" max="8" width="10.6640625" bestFit="1" customWidth="1"/>
    <col min="257" max="257" width="5.1640625" customWidth="1"/>
    <col min="258" max="258" width="12.83203125" customWidth="1"/>
    <col min="259" max="259" width="84.1640625" customWidth="1"/>
    <col min="260" max="260" width="13.83203125" bestFit="1" customWidth="1"/>
    <col min="261" max="261" width="8.83203125" bestFit="1" customWidth="1"/>
    <col min="262" max="262" width="8.33203125" bestFit="1" customWidth="1"/>
    <col min="263" max="263" width="9.5" bestFit="1" customWidth="1"/>
    <col min="264" max="264" width="10.6640625" bestFit="1" customWidth="1"/>
    <col min="513" max="513" width="5.1640625" customWidth="1"/>
    <col min="514" max="514" width="12.83203125" customWidth="1"/>
    <col min="515" max="515" width="84.1640625" customWidth="1"/>
    <col min="516" max="516" width="13.83203125" bestFit="1" customWidth="1"/>
    <col min="517" max="517" width="8.83203125" bestFit="1" customWidth="1"/>
    <col min="518" max="518" width="8.33203125" bestFit="1" customWidth="1"/>
    <col min="519" max="519" width="9.5" bestFit="1" customWidth="1"/>
    <col min="520" max="520" width="10.6640625" bestFit="1" customWidth="1"/>
    <col min="769" max="769" width="5.1640625" customWidth="1"/>
    <col min="770" max="770" width="12.83203125" customWidth="1"/>
    <col min="771" max="771" width="84.1640625" customWidth="1"/>
    <col min="772" max="772" width="13.83203125" bestFit="1" customWidth="1"/>
    <col min="773" max="773" width="8.83203125" bestFit="1" customWidth="1"/>
    <col min="774" max="774" width="8.33203125" bestFit="1" customWidth="1"/>
    <col min="775" max="775" width="9.5" bestFit="1" customWidth="1"/>
    <col min="776" max="776" width="10.6640625" bestFit="1" customWidth="1"/>
    <col min="1025" max="1025" width="5.1640625" customWidth="1"/>
    <col min="1026" max="1026" width="12.83203125" customWidth="1"/>
    <col min="1027" max="1027" width="84.1640625" customWidth="1"/>
    <col min="1028" max="1028" width="13.83203125" bestFit="1" customWidth="1"/>
    <col min="1029" max="1029" width="8.83203125" bestFit="1" customWidth="1"/>
    <col min="1030" max="1030" width="8.33203125" bestFit="1" customWidth="1"/>
    <col min="1031" max="1031" width="9.5" bestFit="1" customWidth="1"/>
    <col min="1032" max="1032" width="10.6640625" bestFit="1" customWidth="1"/>
    <col min="1281" max="1281" width="5.1640625" customWidth="1"/>
    <col min="1282" max="1282" width="12.83203125" customWidth="1"/>
    <col min="1283" max="1283" width="84.1640625" customWidth="1"/>
    <col min="1284" max="1284" width="13.83203125" bestFit="1" customWidth="1"/>
    <col min="1285" max="1285" width="8.83203125" bestFit="1" customWidth="1"/>
    <col min="1286" max="1286" width="8.33203125" bestFit="1" customWidth="1"/>
    <col min="1287" max="1287" width="9.5" bestFit="1" customWidth="1"/>
    <col min="1288" max="1288" width="10.6640625" bestFit="1" customWidth="1"/>
    <col min="1537" max="1537" width="5.1640625" customWidth="1"/>
    <col min="1538" max="1538" width="12.83203125" customWidth="1"/>
    <col min="1539" max="1539" width="84.1640625" customWidth="1"/>
    <col min="1540" max="1540" width="13.83203125" bestFit="1" customWidth="1"/>
    <col min="1541" max="1541" width="8.83203125" bestFit="1" customWidth="1"/>
    <col min="1542" max="1542" width="8.33203125" bestFit="1" customWidth="1"/>
    <col min="1543" max="1543" width="9.5" bestFit="1" customWidth="1"/>
    <col min="1544" max="1544" width="10.6640625" bestFit="1" customWidth="1"/>
    <col min="1793" max="1793" width="5.1640625" customWidth="1"/>
    <col min="1794" max="1794" width="12.83203125" customWidth="1"/>
    <col min="1795" max="1795" width="84.1640625" customWidth="1"/>
    <col min="1796" max="1796" width="13.83203125" bestFit="1" customWidth="1"/>
    <col min="1797" max="1797" width="8.83203125" bestFit="1" customWidth="1"/>
    <col min="1798" max="1798" width="8.33203125" bestFit="1" customWidth="1"/>
    <col min="1799" max="1799" width="9.5" bestFit="1" customWidth="1"/>
    <col min="1800" max="1800" width="10.6640625" bestFit="1" customWidth="1"/>
    <col min="2049" max="2049" width="5.1640625" customWidth="1"/>
    <col min="2050" max="2050" width="12.83203125" customWidth="1"/>
    <col min="2051" max="2051" width="84.1640625" customWidth="1"/>
    <col min="2052" max="2052" width="13.83203125" bestFit="1" customWidth="1"/>
    <col min="2053" max="2053" width="8.83203125" bestFit="1" customWidth="1"/>
    <col min="2054" max="2054" width="8.33203125" bestFit="1" customWidth="1"/>
    <col min="2055" max="2055" width="9.5" bestFit="1" customWidth="1"/>
    <col min="2056" max="2056" width="10.6640625" bestFit="1" customWidth="1"/>
    <col min="2305" max="2305" width="5.1640625" customWidth="1"/>
    <col min="2306" max="2306" width="12.83203125" customWidth="1"/>
    <col min="2307" max="2307" width="84.1640625" customWidth="1"/>
    <col min="2308" max="2308" width="13.83203125" bestFit="1" customWidth="1"/>
    <col min="2309" max="2309" width="8.83203125" bestFit="1" customWidth="1"/>
    <col min="2310" max="2310" width="8.33203125" bestFit="1" customWidth="1"/>
    <col min="2311" max="2311" width="9.5" bestFit="1" customWidth="1"/>
    <col min="2312" max="2312" width="10.6640625" bestFit="1" customWidth="1"/>
    <col min="2561" max="2561" width="5.1640625" customWidth="1"/>
    <col min="2562" max="2562" width="12.83203125" customWidth="1"/>
    <col min="2563" max="2563" width="84.1640625" customWidth="1"/>
    <col min="2564" max="2564" width="13.83203125" bestFit="1" customWidth="1"/>
    <col min="2565" max="2565" width="8.83203125" bestFit="1" customWidth="1"/>
    <col min="2566" max="2566" width="8.33203125" bestFit="1" customWidth="1"/>
    <col min="2567" max="2567" width="9.5" bestFit="1" customWidth="1"/>
    <col min="2568" max="2568" width="10.6640625" bestFit="1" customWidth="1"/>
    <col min="2817" max="2817" width="5.1640625" customWidth="1"/>
    <col min="2818" max="2818" width="12.83203125" customWidth="1"/>
    <col min="2819" max="2819" width="84.1640625" customWidth="1"/>
    <col min="2820" max="2820" width="13.83203125" bestFit="1" customWidth="1"/>
    <col min="2821" max="2821" width="8.83203125" bestFit="1" customWidth="1"/>
    <col min="2822" max="2822" width="8.33203125" bestFit="1" customWidth="1"/>
    <col min="2823" max="2823" width="9.5" bestFit="1" customWidth="1"/>
    <col min="2824" max="2824" width="10.6640625" bestFit="1" customWidth="1"/>
    <col min="3073" max="3073" width="5.1640625" customWidth="1"/>
    <col min="3074" max="3074" width="12.83203125" customWidth="1"/>
    <col min="3075" max="3075" width="84.1640625" customWidth="1"/>
    <col min="3076" max="3076" width="13.83203125" bestFit="1" customWidth="1"/>
    <col min="3077" max="3077" width="8.83203125" bestFit="1" customWidth="1"/>
    <col min="3078" max="3078" width="8.33203125" bestFit="1" customWidth="1"/>
    <col min="3079" max="3079" width="9.5" bestFit="1" customWidth="1"/>
    <col min="3080" max="3080" width="10.6640625" bestFit="1" customWidth="1"/>
    <col min="3329" max="3329" width="5.1640625" customWidth="1"/>
    <col min="3330" max="3330" width="12.83203125" customWidth="1"/>
    <col min="3331" max="3331" width="84.1640625" customWidth="1"/>
    <col min="3332" max="3332" width="13.83203125" bestFit="1" customWidth="1"/>
    <col min="3333" max="3333" width="8.83203125" bestFit="1" customWidth="1"/>
    <col min="3334" max="3334" width="8.33203125" bestFit="1" customWidth="1"/>
    <col min="3335" max="3335" width="9.5" bestFit="1" customWidth="1"/>
    <col min="3336" max="3336" width="10.6640625" bestFit="1" customWidth="1"/>
    <col min="3585" max="3585" width="5.1640625" customWidth="1"/>
    <col min="3586" max="3586" width="12.83203125" customWidth="1"/>
    <col min="3587" max="3587" width="84.1640625" customWidth="1"/>
    <col min="3588" max="3588" width="13.83203125" bestFit="1" customWidth="1"/>
    <col min="3589" max="3589" width="8.83203125" bestFit="1" customWidth="1"/>
    <col min="3590" max="3590" width="8.33203125" bestFit="1" customWidth="1"/>
    <col min="3591" max="3591" width="9.5" bestFit="1" customWidth="1"/>
    <col min="3592" max="3592" width="10.6640625" bestFit="1" customWidth="1"/>
    <col min="3841" max="3841" width="5.1640625" customWidth="1"/>
    <col min="3842" max="3842" width="12.83203125" customWidth="1"/>
    <col min="3843" max="3843" width="84.1640625" customWidth="1"/>
    <col min="3844" max="3844" width="13.83203125" bestFit="1" customWidth="1"/>
    <col min="3845" max="3845" width="8.83203125" bestFit="1" customWidth="1"/>
    <col min="3846" max="3846" width="8.33203125" bestFit="1" customWidth="1"/>
    <col min="3847" max="3847" width="9.5" bestFit="1" customWidth="1"/>
    <col min="3848" max="3848" width="10.6640625" bestFit="1" customWidth="1"/>
    <col min="4097" max="4097" width="5.1640625" customWidth="1"/>
    <col min="4098" max="4098" width="12.83203125" customWidth="1"/>
    <col min="4099" max="4099" width="84.1640625" customWidth="1"/>
    <col min="4100" max="4100" width="13.83203125" bestFit="1" customWidth="1"/>
    <col min="4101" max="4101" width="8.83203125" bestFit="1" customWidth="1"/>
    <col min="4102" max="4102" width="8.33203125" bestFit="1" customWidth="1"/>
    <col min="4103" max="4103" width="9.5" bestFit="1" customWidth="1"/>
    <col min="4104" max="4104" width="10.6640625" bestFit="1" customWidth="1"/>
    <col min="4353" max="4353" width="5.1640625" customWidth="1"/>
    <col min="4354" max="4354" width="12.83203125" customWidth="1"/>
    <col min="4355" max="4355" width="84.1640625" customWidth="1"/>
    <col min="4356" max="4356" width="13.83203125" bestFit="1" customWidth="1"/>
    <col min="4357" max="4357" width="8.83203125" bestFit="1" customWidth="1"/>
    <col min="4358" max="4358" width="8.33203125" bestFit="1" customWidth="1"/>
    <col min="4359" max="4359" width="9.5" bestFit="1" customWidth="1"/>
    <col min="4360" max="4360" width="10.6640625" bestFit="1" customWidth="1"/>
    <col min="4609" max="4609" width="5.1640625" customWidth="1"/>
    <col min="4610" max="4610" width="12.83203125" customWidth="1"/>
    <col min="4611" max="4611" width="84.1640625" customWidth="1"/>
    <col min="4612" max="4612" width="13.83203125" bestFit="1" customWidth="1"/>
    <col min="4613" max="4613" width="8.83203125" bestFit="1" customWidth="1"/>
    <col min="4614" max="4614" width="8.33203125" bestFit="1" customWidth="1"/>
    <col min="4615" max="4615" width="9.5" bestFit="1" customWidth="1"/>
    <col min="4616" max="4616" width="10.6640625" bestFit="1" customWidth="1"/>
    <col min="4865" max="4865" width="5.1640625" customWidth="1"/>
    <col min="4866" max="4866" width="12.83203125" customWidth="1"/>
    <col min="4867" max="4867" width="84.1640625" customWidth="1"/>
    <col min="4868" max="4868" width="13.83203125" bestFit="1" customWidth="1"/>
    <col min="4869" max="4869" width="8.83203125" bestFit="1" customWidth="1"/>
    <col min="4870" max="4870" width="8.33203125" bestFit="1" customWidth="1"/>
    <col min="4871" max="4871" width="9.5" bestFit="1" customWidth="1"/>
    <col min="4872" max="4872" width="10.6640625" bestFit="1" customWidth="1"/>
    <col min="5121" max="5121" width="5.1640625" customWidth="1"/>
    <col min="5122" max="5122" width="12.83203125" customWidth="1"/>
    <col min="5123" max="5123" width="84.1640625" customWidth="1"/>
    <col min="5124" max="5124" width="13.83203125" bestFit="1" customWidth="1"/>
    <col min="5125" max="5125" width="8.83203125" bestFit="1" customWidth="1"/>
    <col min="5126" max="5126" width="8.33203125" bestFit="1" customWidth="1"/>
    <col min="5127" max="5127" width="9.5" bestFit="1" customWidth="1"/>
    <col min="5128" max="5128" width="10.6640625" bestFit="1" customWidth="1"/>
    <col min="5377" max="5377" width="5.1640625" customWidth="1"/>
    <col min="5378" max="5378" width="12.83203125" customWidth="1"/>
    <col min="5379" max="5379" width="84.1640625" customWidth="1"/>
    <col min="5380" max="5380" width="13.83203125" bestFit="1" customWidth="1"/>
    <col min="5381" max="5381" width="8.83203125" bestFit="1" customWidth="1"/>
    <col min="5382" max="5382" width="8.33203125" bestFit="1" customWidth="1"/>
    <col min="5383" max="5383" width="9.5" bestFit="1" customWidth="1"/>
    <col min="5384" max="5384" width="10.6640625" bestFit="1" customWidth="1"/>
    <col min="5633" max="5633" width="5.1640625" customWidth="1"/>
    <col min="5634" max="5634" width="12.83203125" customWidth="1"/>
    <col min="5635" max="5635" width="84.1640625" customWidth="1"/>
    <col min="5636" max="5636" width="13.83203125" bestFit="1" customWidth="1"/>
    <col min="5637" max="5637" width="8.83203125" bestFit="1" customWidth="1"/>
    <col min="5638" max="5638" width="8.33203125" bestFit="1" customWidth="1"/>
    <col min="5639" max="5639" width="9.5" bestFit="1" customWidth="1"/>
    <col min="5640" max="5640" width="10.6640625" bestFit="1" customWidth="1"/>
    <col min="5889" max="5889" width="5.1640625" customWidth="1"/>
    <col min="5890" max="5890" width="12.83203125" customWidth="1"/>
    <col min="5891" max="5891" width="84.1640625" customWidth="1"/>
    <col min="5892" max="5892" width="13.83203125" bestFit="1" customWidth="1"/>
    <col min="5893" max="5893" width="8.83203125" bestFit="1" customWidth="1"/>
    <col min="5894" max="5894" width="8.33203125" bestFit="1" customWidth="1"/>
    <col min="5895" max="5895" width="9.5" bestFit="1" customWidth="1"/>
    <col min="5896" max="5896" width="10.6640625" bestFit="1" customWidth="1"/>
    <col min="6145" max="6145" width="5.1640625" customWidth="1"/>
    <col min="6146" max="6146" width="12.83203125" customWidth="1"/>
    <col min="6147" max="6147" width="84.1640625" customWidth="1"/>
    <col min="6148" max="6148" width="13.83203125" bestFit="1" customWidth="1"/>
    <col min="6149" max="6149" width="8.83203125" bestFit="1" customWidth="1"/>
    <col min="6150" max="6150" width="8.33203125" bestFit="1" customWidth="1"/>
    <col min="6151" max="6151" width="9.5" bestFit="1" customWidth="1"/>
    <col min="6152" max="6152" width="10.6640625" bestFit="1" customWidth="1"/>
    <col min="6401" max="6401" width="5.1640625" customWidth="1"/>
    <col min="6402" max="6402" width="12.83203125" customWidth="1"/>
    <col min="6403" max="6403" width="84.1640625" customWidth="1"/>
    <col min="6404" max="6404" width="13.83203125" bestFit="1" customWidth="1"/>
    <col min="6405" max="6405" width="8.83203125" bestFit="1" customWidth="1"/>
    <col min="6406" max="6406" width="8.33203125" bestFit="1" customWidth="1"/>
    <col min="6407" max="6407" width="9.5" bestFit="1" customWidth="1"/>
    <col min="6408" max="6408" width="10.6640625" bestFit="1" customWidth="1"/>
    <col min="6657" max="6657" width="5.1640625" customWidth="1"/>
    <col min="6658" max="6658" width="12.83203125" customWidth="1"/>
    <col min="6659" max="6659" width="84.1640625" customWidth="1"/>
    <col min="6660" max="6660" width="13.83203125" bestFit="1" customWidth="1"/>
    <col min="6661" max="6661" width="8.83203125" bestFit="1" customWidth="1"/>
    <col min="6662" max="6662" width="8.33203125" bestFit="1" customWidth="1"/>
    <col min="6663" max="6663" width="9.5" bestFit="1" customWidth="1"/>
    <col min="6664" max="6664" width="10.6640625" bestFit="1" customWidth="1"/>
    <col min="6913" max="6913" width="5.1640625" customWidth="1"/>
    <col min="6914" max="6914" width="12.83203125" customWidth="1"/>
    <col min="6915" max="6915" width="84.1640625" customWidth="1"/>
    <col min="6916" max="6916" width="13.83203125" bestFit="1" customWidth="1"/>
    <col min="6917" max="6917" width="8.83203125" bestFit="1" customWidth="1"/>
    <col min="6918" max="6918" width="8.33203125" bestFit="1" customWidth="1"/>
    <col min="6919" max="6919" width="9.5" bestFit="1" customWidth="1"/>
    <col min="6920" max="6920" width="10.6640625" bestFit="1" customWidth="1"/>
    <col min="7169" max="7169" width="5.1640625" customWidth="1"/>
    <col min="7170" max="7170" width="12.83203125" customWidth="1"/>
    <col min="7171" max="7171" width="84.1640625" customWidth="1"/>
    <col min="7172" max="7172" width="13.83203125" bestFit="1" customWidth="1"/>
    <col min="7173" max="7173" width="8.83203125" bestFit="1" customWidth="1"/>
    <col min="7174" max="7174" width="8.33203125" bestFit="1" customWidth="1"/>
    <col min="7175" max="7175" width="9.5" bestFit="1" customWidth="1"/>
    <col min="7176" max="7176" width="10.6640625" bestFit="1" customWidth="1"/>
    <col min="7425" max="7425" width="5.1640625" customWidth="1"/>
    <col min="7426" max="7426" width="12.83203125" customWidth="1"/>
    <col min="7427" max="7427" width="84.1640625" customWidth="1"/>
    <col min="7428" max="7428" width="13.83203125" bestFit="1" customWidth="1"/>
    <col min="7429" max="7429" width="8.83203125" bestFit="1" customWidth="1"/>
    <col min="7430" max="7430" width="8.33203125" bestFit="1" customWidth="1"/>
    <col min="7431" max="7431" width="9.5" bestFit="1" customWidth="1"/>
    <col min="7432" max="7432" width="10.6640625" bestFit="1" customWidth="1"/>
    <col min="7681" max="7681" width="5.1640625" customWidth="1"/>
    <col min="7682" max="7682" width="12.83203125" customWidth="1"/>
    <col min="7683" max="7683" width="84.1640625" customWidth="1"/>
    <col min="7684" max="7684" width="13.83203125" bestFit="1" customWidth="1"/>
    <col min="7685" max="7685" width="8.83203125" bestFit="1" customWidth="1"/>
    <col min="7686" max="7686" width="8.33203125" bestFit="1" customWidth="1"/>
    <col min="7687" max="7687" width="9.5" bestFit="1" customWidth="1"/>
    <col min="7688" max="7688" width="10.6640625" bestFit="1" customWidth="1"/>
    <col min="7937" max="7937" width="5.1640625" customWidth="1"/>
    <col min="7938" max="7938" width="12.83203125" customWidth="1"/>
    <col min="7939" max="7939" width="84.1640625" customWidth="1"/>
    <col min="7940" max="7940" width="13.83203125" bestFit="1" customWidth="1"/>
    <col min="7941" max="7941" width="8.83203125" bestFit="1" customWidth="1"/>
    <col min="7942" max="7942" width="8.33203125" bestFit="1" customWidth="1"/>
    <col min="7943" max="7943" width="9.5" bestFit="1" customWidth="1"/>
    <col min="7944" max="7944" width="10.6640625" bestFit="1" customWidth="1"/>
    <col min="8193" max="8193" width="5.1640625" customWidth="1"/>
    <col min="8194" max="8194" width="12.83203125" customWidth="1"/>
    <col min="8195" max="8195" width="84.1640625" customWidth="1"/>
    <col min="8196" max="8196" width="13.83203125" bestFit="1" customWidth="1"/>
    <col min="8197" max="8197" width="8.83203125" bestFit="1" customWidth="1"/>
    <col min="8198" max="8198" width="8.33203125" bestFit="1" customWidth="1"/>
    <col min="8199" max="8199" width="9.5" bestFit="1" customWidth="1"/>
    <col min="8200" max="8200" width="10.6640625" bestFit="1" customWidth="1"/>
    <col min="8449" max="8449" width="5.1640625" customWidth="1"/>
    <col min="8450" max="8450" width="12.83203125" customWidth="1"/>
    <col min="8451" max="8451" width="84.1640625" customWidth="1"/>
    <col min="8452" max="8452" width="13.83203125" bestFit="1" customWidth="1"/>
    <col min="8453" max="8453" width="8.83203125" bestFit="1" customWidth="1"/>
    <col min="8454" max="8454" width="8.33203125" bestFit="1" customWidth="1"/>
    <col min="8455" max="8455" width="9.5" bestFit="1" customWidth="1"/>
    <col min="8456" max="8456" width="10.6640625" bestFit="1" customWidth="1"/>
    <col min="8705" max="8705" width="5.1640625" customWidth="1"/>
    <col min="8706" max="8706" width="12.83203125" customWidth="1"/>
    <col min="8707" max="8707" width="84.1640625" customWidth="1"/>
    <col min="8708" max="8708" width="13.83203125" bestFit="1" customWidth="1"/>
    <col min="8709" max="8709" width="8.83203125" bestFit="1" customWidth="1"/>
    <col min="8710" max="8710" width="8.33203125" bestFit="1" customWidth="1"/>
    <col min="8711" max="8711" width="9.5" bestFit="1" customWidth="1"/>
    <col min="8712" max="8712" width="10.6640625" bestFit="1" customWidth="1"/>
    <col min="8961" max="8961" width="5.1640625" customWidth="1"/>
    <col min="8962" max="8962" width="12.83203125" customWidth="1"/>
    <col min="8963" max="8963" width="84.1640625" customWidth="1"/>
    <col min="8964" max="8964" width="13.83203125" bestFit="1" customWidth="1"/>
    <col min="8965" max="8965" width="8.83203125" bestFit="1" customWidth="1"/>
    <col min="8966" max="8966" width="8.33203125" bestFit="1" customWidth="1"/>
    <col min="8967" max="8967" width="9.5" bestFit="1" customWidth="1"/>
    <col min="8968" max="8968" width="10.6640625" bestFit="1" customWidth="1"/>
    <col min="9217" max="9217" width="5.1640625" customWidth="1"/>
    <col min="9218" max="9218" width="12.83203125" customWidth="1"/>
    <col min="9219" max="9219" width="84.1640625" customWidth="1"/>
    <col min="9220" max="9220" width="13.83203125" bestFit="1" customWidth="1"/>
    <col min="9221" max="9221" width="8.83203125" bestFit="1" customWidth="1"/>
    <col min="9222" max="9222" width="8.33203125" bestFit="1" customWidth="1"/>
    <col min="9223" max="9223" width="9.5" bestFit="1" customWidth="1"/>
    <col min="9224" max="9224" width="10.6640625" bestFit="1" customWidth="1"/>
    <col min="9473" max="9473" width="5.1640625" customWidth="1"/>
    <col min="9474" max="9474" width="12.83203125" customWidth="1"/>
    <col min="9475" max="9475" width="84.1640625" customWidth="1"/>
    <col min="9476" max="9476" width="13.83203125" bestFit="1" customWidth="1"/>
    <col min="9477" max="9477" width="8.83203125" bestFit="1" customWidth="1"/>
    <col min="9478" max="9478" width="8.33203125" bestFit="1" customWidth="1"/>
    <col min="9479" max="9479" width="9.5" bestFit="1" customWidth="1"/>
    <col min="9480" max="9480" width="10.6640625" bestFit="1" customWidth="1"/>
    <col min="9729" max="9729" width="5.1640625" customWidth="1"/>
    <col min="9730" max="9730" width="12.83203125" customWidth="1"/>
    <col min="9731" max="9731" width="84.1640625" customWidth="1"/>
    <col min="9732" max="9732" width="13.83203125" bestFit="1" customWidth="1"/>
    <col min="9733" max="9733" width="8.83203125" bestFit="1" customWidth="1"/>
    <col min="9734" max="9734" width="8.33203125" bestFit="1" customWidth="1"/>
    <col min="9735" max="9735" width="9.5" bestFit="1" customWidth="1"/>
    <col min="9736" max="9736" width="10.6640625" bestFit="1" customWidth="1"/>
    <col min="9985" max="9985" width="5.1640625" customWidth="1"/>
    <col min="9986" max="9986" width="12.83203125" customWidth="1"/>
    <col min="9987" max="9987" width="84.1640625" customWidth="1"/>
    <col min="9988" max="9988" width="13.83203125" bestFit="1" customWidth="1"/>
    <col min="9989" max="9989" width="8.83203125" bestFit="1" customWidth="1"/>
    <col min="9990" max="9990" width="8.33203125" bestFit="1" customWidth="1"/>
    <col min="9991" max="9991" width="9.5" bestFit="1" customWidth="1"/>
    <col min="9992" max="9992" width="10.6640625" bestFit="1" customWidth="1"/>
    <col min="10241" max="10241" width="5.1640625" customWidth="1"/>
    <col min="10242" max="10242" width="12.83203125" customWidth="1"/>
    <col min="10243" max="10243" width="84.1640625" customWidth="1"/>
    <col min="10244" max="10244" width="13.83203125" bestFit="1" customWidth="1"/>
    <col min="10245" max="10245" width="8.83203125" bestFit="1" customWidth="1"/>
    <col min="10246" max="10246" width="8.33203125" bestFit="1" customWidth="1"/>
    <col min="10247" max="10247" width="9.5" bestFit="1" customWidth="1"/>
    <col min="10248" max="10248" width="10.6640625" bestFit="1" customWidth="1"/>
    <col min="10497" max="10497" width="5.1640625" customWidth="1"/>
    <col min="10498" max="10498" width="12.83203125" customWidth="1"/>
    <col min="10499" max="10499" width="84.1640625" customWidth="1"/>
    <col min="10500" max="10500" width="13.83203125" bestFit="1" customWidth="1"/>
    <col min="10501" max="10501" width="8.83203125" bestFit="1" customWidth="1"/>
    <col min="10502" max="10502" width="8.33203125" bestFit="1" customWidth="1"/>
    <col min="10503" max="10503" width="9.5" bestFit="1" customWidth="1"/>
    <col min="10504" max="10504" width="10.6640625" bestFit="1" customWidth="1"/>
    <col min="10753" max="10753" width="5.1640625" customWidth="1"/>
    <col min="10754" max="10754" width="12.83203125" customWidth="1"/>
    <col min="10755" max="10755" width="84.1640625" customWidth="1"/>
    <col min="10756" max="10756" width="13.83203125" bestFit="1" customWidth="1"/>
    <col min="10757" max="10757" width="8.83203125" bestFit="1" customWidth="1"/>
    <col min="10758" max="10758" width="8.33203125" bestFit="1" customWidth="1"/>
    <col min="10759" max="10759" width="9.5" bestFit="1" customWidth="1"/>
    <col min="10760" max="10760" width="10.6640625" bestFit="1" customWidth="1"/>
    <col min="11009" max="11009" width="5.1640625" customWidth="1"/>
    <col min="11010" max="11010" width="12.83203125" customWidth="1"/>
    <col min="11011" max="11011" width="84.1640625" customWidth="1"/>
    <col min="11012" max="11012" width="13.83203125" bestFit="1" customWidth="1"/>
    <col min="11013" max="11013" width="8.83203125" bestFit="1" customWidth="1"/>
    <col min="11014" max="11014" width="8.33203125" bestFit="1" customWidth="1"/>
    <col min="11015" max="11015" width="9.5" bestFit="1" customWidth="1"/>
    <col min="11016" max="11016" width="10.6640625" bestFit="1" customWidth="1"/>
    <col min="11265" max="11265" width="5.1640625" customWidth="1"/>
    <col min="11266" max="11266" width="12.83203125" customWidth="1"/>
    <col min="11267" max="11267" width="84.1640625" customWidth="1"/>
    <col min="11268" max="11268" width="13.83203125" bestFit="1" customWidth="1"/>
    <col min="11269" max="11269" width="8.83203125" bestFit="1" customWidth="1"/>
    <col min="11270" max="11270" width="8.33203125" bestFit="1" customWidth="1"/>
    <col min="11271" max="11271" width="9.5" bestFit="1" customWidth="1"/>
    <col min="11272" max="11272" width="10.6640625" bestFit="1" customWidth="1"/>
    <col min="11521" max="11521" width="5.1640625" customWidth="1"/>
    <col min="11522" max="11522" width="12.83203125" customWidth="1"/>
    <col min="11523" max="11523" width="84.1640625" customWidth="1"/>
    <col min="11524" max="11524" width="13.83203125" bestFit="1" customWidth="1"/>
    <col min="11525" max="11525" width="8.83203125" bestFit="1" customWidth="1"/>
    <col min="11526" max="11526" width="8.33203125" bestFit="1" customWidth="1"/>
    <col min="11527" max="11527" width="9.5" bestFit="1" customWidth="1"/>
    <col min="11528" max="11528" width="10.6640625" bestFit="1" customWidth="1"/>
    <col min="11777" max="11777" width="5.1640625" customWidth="1"/>
    <col min="11778" max="11778" width="12.83203125" customWidth="1"/>
    <col min="11779" max="11779" width="84.1640625" customWidth="1"/>
    <col min="11780" max="11780" width="13.83203125" bestFit="1" customWidth="1"/>
    <col min="11781" max="11781" width="8.83203125" bestFit="1" customWidth="1"/>
    <col min="11782" max="11782" width="8.33203125" bestFit="1" customWidth="1"/>
    <col min="11783" max="11783" width="9.5" bestFit="1" customWidth="1"/>
    <col min="11784" max="11784" width="10.6640625" bestFit="1" customWidth="1"/>
    <col min="12033" max="12033" width="5.1640625" customWidth="1"/>
    <col min="12034" max="12034" width="12.83203125" customWidth="1"/>
    <col min="12035" max="12035" width="84.1640625" customWidth="1"/>
    <col min="12036" max="12036" width="13.83203125" bestFit="1" customWidth="1"/>
    <col min="12037" max="12037" width="8.83203125" bestFit="1" customWidth="1"/>
    <col min="12038" max="12038" width="8.33203125" bestFit="1" customWidth="1"/>
    <col min="12039" max="12039" width="9.5" bestFit="1" customWidth="1"/>
    <col min="12040" max="12040" width="10.6640625" bestFit="1" customWidth="1"/>
    <col min="12289" max="12289" width="5.1640625" customWidth="1"/>
    <col min="12290" max="12290" width="12.83203125" customWidth="1"/>
    <col min="12291" max="12291" width="84.1640625" customWidth="1"/>
    <col min="12292" max="12292" width="13.83203125" bestFit="1" customWidth="1"/>
    <col min="12293" max="12293" width="8.83203125" bestFit="1" customWidth="1"/>
    <col min="12294" max="12294" width="8.33203125" bestFit="1" customWidth="1"/>
    <col min="12295" max="12295" width="9.5" bestFit="1" customWidth="1"/>
    <col min="12296" max="12296" width="10.6640625" bestFit="1" customWidth="1"/>
    <col min="12545" max="12545" width="5.1640625" customWidth="1"/>
    <col min="12546" max="12546" width="12.83203125" customWidth="1"/>
    <col min="12547" max="12547" width="84.1640625" customWidth="1"/>
    <col min="12548" max="12548" width="13.83203125" bestFit="1" customWidth="1"/>
    <col min="12549" max="12549" width="8.83203125" bestFit="1" customWidth="1"/>
    <col min="12550" max="12550" width="8.33203125" bestFit="1" customWidth="1"/>
    <col min="12551" max="12551" width="9.5" bestFit="1" customWidth="1"/>
    <col min="12552" max="12552" width="10.6640625" bestFit="1" customWidth="1"/>
    <col min="12801" max="12801" width="5.1640625" customWidth="1"/>
    <col min="12802" max="12802" width="12.83203125" customWidth="1"/>
    <col min="12803" max="12803" width="84.1640625" customWidth="1"/>
    <col min="12804" max="12804" width="13.83203125" bestFit="1" customWidth="1"/>
    <col min="12805" max="12805" width="8.83203125" bestFit="1" customWidth="1"/>
    <col min="12806" max="12806" width="8.33203125" bestFit="1" customWidth="1"/>
    <col min="12807" max="12807" width="9.5" bestFit="1" customWidth="1"/>
    <col min="12808" max="12808" width="10.6640625" bestFit="1" customWidth="1"/>
    <col min="13057" max="13057" width="5.1640625" customWidth="1"/>
    <col min="13058" max="13058" width="12.83203125" customWidth="1"/>
    <col min="13059" max="13059" width="84.1640625" customWidth="1"/>
    <col min="13060" max="13060" width="13.83203125" bestFit="1" customWidth="1"/>
    <col min="13061" max="13061" width="8.83203125" bestFit="1" customWidth="1"/>
    <col min="13062" max="13062" width="8.33203125" bestFit="1" customWidth="1"/>
    <col min="13063" max="13063" width="9.5" bestFit="1" customWidth="1"/>
    <col min="13064" max="13064" width="10.6640625" bestFit="1" customWidth="1"/>
    <col min="13313" max="13313" width="5.1640625" customWidth="1"/>
    <col min="13314" max="13314" width="12.83203125" customWidth="1"/>
    <col min="13315" max="13315" width="84.1640625" customWidth="1"/>
    <col min="13316" max="13316" width="13.83203125" bestFit="1" customWidth="1"/>
    <col min="13317" max="13317" width="8.83203125" bestFit="1" customWidth="1"/>
    <col min="13318" max="13318" width="8.33203125" bestFit="1" customWidth="1"/>
    <col min="13319" max="13319" width="9.5" bestFit="1" customWidth="1"/>
    <col min="13320" max="13320" width="10.6640625" bestFit="1" customWidth="1"/>
    <col min="13569" max="13569" width="5.1640625" customWidth="1"/>
    <col min="13570" max="13570" width="12.83203125" customWidth="1"/>
    <col min="13571" max="13571" width="84.1640625" customWidth="1"/>
    <col min="13572" max="13572" width="13.83203125" bestFit="1" customWidth="1"/>
    <col min="13573" max="13573" width="8.83203125" bestFit="1" customWidth="1"/>
    <col min="13574" max="13574" width="8.33203125" bestFit="1" customWidth="1"/>
    <col min="13575" max="13575" width="9.5" bestFit="1" customWidth="1"/>
    <col min="13576" max="13576" width="10.6640625" bestFit="1" customWidth="1"/>
    <col min="13825" max="13825" width="5.1640625" customWidth="1"/>
    <col min="13826" max="13826" width="12.83203125" customWidth="1"/>
    <col min="13827" max="13827" width="84.1640625" customWidth="1"/>
    <col min="13828" max="13828" width="13.83203125" bestFit="1" customWidth="1"/>
    <col min="13829" max="13829" width="8.83203125" bestFit="1" customWidth="1"/>
    <col min="13830" max="13830" width="8.33203125" bestFit="1" customWidth="1"/>
    <col min="13831" max="13831" width="9.5" bestFit="1" customWidth="1"/>
    <col min="13832" max="13832" width="10.6640625" bestFit="1" customWidth="1"/>
    <col min="14081" max="14081" width="5.1640625" customWidth="1"/>
    <col min="14082" max="14082" width="12.83203125" customWidth="1"/>
    <col min="14083" max="14083" width="84.1640625" customWidth="1"/>
    <col min="14084" max="14084" width="13.83203125" bestFit="1" customWidth="1"/>
    <col min="14085" max="14085" width="8.83203125" bestFit="1" customWidth="1"/>
    <col min="14086" max="14086" width="8.33203125" bestFit="1" customWidth="1"/>
    <col min="14087" max="14087" width="9.5" bestFit="1" customWidth="1"/>
    <col min="14088" max="14088" width="10.6640625" bestFit="1" customWidth="1"/>
    <col min="14337" max="14337" width="5.1640625" customWidth="1"/>
    <col min="14338" max="14338" width="12.83203125" customWidth="1"/>
    <col min="14339" max="14339" width="84.1640625" customWidth="1"/>
    <col min="14340" max="14340" width="13.83203125" bestFit="1" customWidth="1"/>
    <col min="14341" max="14341" width="8.83203125" bestFit="1" customWidth="1"/>
    <col min="14342" max="14342" width="8.33203125" bestFit="1" customWidth="1"/>
    <col min="14343" max="14343" width="9.5" bestFit="1" customWidth="1"/>
    <col min="14344" max="14344" width="10.6640625" bestFit="1" customWidth="1"/>
    <col min="14593" max="14593" width="5.1640625" customWidth="1"/>
    <col min="14594" max="14594" width="12.83203125" customWidth="1"/>
    <col min="14595" max="14595" width="84.1640625" customWidth="1"/>
    <col min="14596" max="14596" width="13.83203125" bestFit="1" customWidth="1"/>
    <col min="14597" max="14597" width="8.83203125" bestFit="1" customWidth="1"/>
    <col min="14598" max="14598" width="8.33203125" bestFit="1" customWidth="1"/>
    <col min="14599" max="14599" width="9.5" bestFit="1" customWidth="1"/>
    <col min="14600" max="14600" width="10.6640625" bestFit="1" customWidth="1"/>
    <col min="14849" max="14849" width="5.1640625" customWidth="1"/>
    <col min="14850" max="14850" width="12.83203125" customWidth="1"/>
    <col min="14851" max="14851" width="84.1640625" customWidth="1"/>
    <col min="14852" max="14852" width="13.83203125" bestFit="1" customWidth="1"/>
    <col min="14853" max="14853" width="8.83203125" bestFit="1" customWidth="1"/>
    <col min="14854" max="14854" width="8.33203125" bestFit="1" customWidth="1"/>
    <col min="14855" max="14855" width="9.5" bestFit="1" customWidth="1"/>
    <col min="14856" max="14856" width="10.6640625" bestFit="1" customWidth="1"/>
    <col min="15105" max="15105" width="5.1640625" customWidth="1"/>
    <col min="15106" max="15106" width="12.83203125" customWidth="1"/>
    <col min="15107" max="15107" width="84.1640625" customWidth="1"/>
    <col min="15108" max="15108" width="13.83203125" bestFit="1" customWidth="1"/>
    <col min="15109" max="15109" width="8.83203125" bestFit="1" customWidth="1"/>
    <col min="15110" max="15110" width="8.33203125" bestFit="1" customWidth="1"/>
    <col min="15111" max="15111" width="9.5" bestFit="1" customWidth="1"/>
    <col min="15112" max="15112" width="10.6640625" bestFit="1" customWidth="1"/>
    <col min="15361" max="15361" width="5.1640625" customWidth="1"/>
    <col min="15362" max="15362" width="12.83203125" customWidth="1"/>
    <col min="15363" max="15363" width="84.1640625" customWidth="1"/>
    <col min="15364" max="15364" width="13.83203125" bestFit="1" customWidth="1"/>
    <col min="15365" max="15365" width="8.83203125" bestFit="1" customWidth="1"/>
    <col min="15366" max="15366" width="8.33203125" bestFit="1" customWidth="1"/>
    <col min="15367" max="15367" width="9.5" bestFit="1" customWidth="1"/>
    <col min="15368" max="15368" width="10.6640625" bestFit="1" customWidth="1"/>
    <col min="15617" max="15617" width="5.1640625" customWidth="1"/>
    <col min="15618" max="15618" width="12.83203125" customWidth="1"/>
    <col min="15619" max="15619" width="84.1640625" customWidth="1"/>
    <col min="15620" max="15620" width="13.83203125" bestFit="1" customWidth="1"/>
    <col min="15621" max="15621" width="8.83203125" bestFit="1" customWidth="1"/>
    <col min="15622" max="15622" width="8.33203125" bestFit="1" customWidth="1"/>
    <col min="15623" max="15623" width="9.5" bestFit="1" customWidth="1"/>
    <col min="15624" max="15624" width="10.6640625" bestFit="1" customWidth="1"/>
    <col min="15873" max="15873" width="5.1640625" customWidth="1"/>
    <col min="15874" max="15874" width="12.83203125" customWidth="1"/>
    <col min="15875" max="15875" width="84.1640625" customWidth="1"/>
    <col min="15876" max="15876" width="13.83203125" bestFit="1" customWidth="1"/>
    <col min="15877" max="15877" width="8.83203125" bestFit="1" customWidth="1"/>
    <col min="15878" max="15878" width="8.33203125" bestFit="1" customWidth="1"/>
    <col min="15879" max="15879" width="9.5" bestFit="1" customWidth="1"/>
    <col min="15880" max="15880" width="10.6640625" bestFit="1" customWidth="1"/>
    <col min="16129" max="16129" width="5.1640625" customWidth="1"/>
    <col min="16130" max="16130" width="12.83203125" customWidth="1"/>
    <col min="16131" max="16131" width="84.1640625" customWidth="1"/>
    <col min="16132" max="16132" width="13.83203125" bestFit="1" customWidth="1"/>
    <col min="16133" max="16133" width="8.83203125" bestFit="1" customWidth="1"/>
    <col min="16134" max="16134" width="8.33203125" bestFit="1" customWidth="1"/>
    <col min="16135" max="16135" width="9.5" bestFit="1" customWidth="1"/>
    <col min="16136" max="16136" width="10.6640625" bestFit="1" customWidth="1"/>
  </cols>
  <sheetData>
    <row r="1" spans="1:8" ht="34.5" thickBot="1">
      <c r="A1" s="226" t="s">
        <v>1545</v>
      </c>
      <c r="B1" s="227" t="s">
        <v>1546</v>
      </c>
      <c r="C1" s="227" t="s">
        <v>57</v>
      </c>
      <c r="D1" s="227" t="s">
        <v>1547</v>
      </c>
      <c r="E1" s="227" t="s">
        <v>1548</v>
      </c>
      <c r="F1" s="227" t="s">
        <v>161</v>
      </c>
      <c r="G1" s="228" t="s">
        <v>1549</v>
      </c>
      <c r="H1" s="229" t="s">
        <v>1550</v>
      </c>
    </row>
    <row r="2" spans="1:8" ht="22.5">
      <c r="A2" s="230">
        <v>1</v>
      </c>
      <c r="B2" s="448" t="s">
        <v>1551</v>
      </c>
      <c r="C2" s="231" t="s">
        <v>1552</v>
      </c>
      <c r="D2" s="232"/>
      <c r="E2" s="232" t="s">
        <v>1553</v>
      </c>
      <c r="F2" s="232">
        <v>1</v>
      </c>
      <c r="G2" s="233"/>
      <c r="H2" s="234">
        <f t="shared" ref="H2:H65" si="0">F2*G2</f>
        <v>0</v>
      </c>
    </row>
    <row r="3" spans="1:8">
      <c r="A3" s="235">
        <v>2</v>
      </c>
      <c r="B3" s="449"/>
      <c r="C3" s="236" t="s">
        <v>1554</v>
      </c>
      <c r="D3" s="237"/>
      <c r="E3" s="238" t="s">
        <v>1555</v>
      </c>
      <c r="F3" s="238">
        <v>1</v>
      </c>
      <c r="G3" s="239"/>
      <c r="H3" s="240">
        <f t="shared" si="0"/>
        <v>0</v>
      </c>
    </row>
    <row r="4" spans="1:8">
      <c r="A4" s="235">
        <v>3</v>
      </c>
      <c r="B4" s="449"/>
      <c r="C4" s="236" t="s">
        <v>1556</v>
      </c>
      <c r="D4" s="241"/>
      <c r="E4" s="241" t="s">
        <v>1508</v>
      </c>
      <c r="F4" s="241">
        <v>3</v>
      </c>
      <c r="G4" s="242"/>
      <c r="H4" s="240">
        <f t="shared" si="0"/>
        <v>0</v>
      </c>
    </row>
    <row r="5" spans="1:8">
      <c r="A5" s="235">
        <v>4</v>
      </c>
      <c r="B5" s="449"/>
      <c r="C5" s="243" t="s">
        <v>1557</v>
      </c>
      <c r="D5" s="241"/>
      <c r="E5" s="238" t="s">
        <v>1508</v>
      </c>
      <c r="F5" s="238">
        <v>2</v>
      </c>
      <c r="G5" s="242"/>
      <c r="H5" s="240">
        <f t="shared" si="0"/>
        <v>0</v>
      </c>
    </row>
    <row r="6" spans="1:8">
      <c r="A6" s="235">
        <v>5</v>
      </c>
      <c r="B6" s="449"/>
      <c r="C6" s="243" t="s">
        <v>1558</v>
      </c>
      <c r="D6" s="241"/>
      <c r="E6" s="238" t="s">
        <v>1508</v>
      </c>
      <c r="F6" s="238">
        <v>2</v>
      </c>
      <c r="G6" s="242"/>
      <c r="H6" s="240">
        <f t="shared" si="0"/>
        <v>0</v>
      </c>
    </row>
    <row r="7" spans="1:8">
      <c r="A7" s="235">
        <v>6</v>
      </c>
      <c r="B7" s="449"/>
      <c r="C7" s="243" t="s">
        <v>1559</v>
      </c>
      <c r="D7" s="241"/>
      <c r="E7" s="238" t="s">
        <v>1508</v>
      </c>
      <c r="F7" s="238">
        <v>2</v>
      </c>
      <c r="G7" s="242"/>
      <c r="H7" s="240">
        <f>F7*G7</f>
        <v>0</v>
      </c>
    </row>
    <row r="8" spans="1:8">
      <c r="A8" s="235">
        <v>7</v>
      </c>
      <c r="B8" s="449"/>
      <c r="C8" s="243" t="s">
        <v>1560</v>
      </c>
      <c r="D8" s="241"/>
      <c r="E8" s="238" t="s">
        <v>1508</v>
      </c>
      <c r="F8" s="238">
        <v>1</v>
      </c>
      <c r="G8" s="242"/>
      <c r="H8" s="240">
        <f>F8*G8</f>
        <v>0</v>
      </c>
    </row>
    <row r="9" spans="1:8">
      <c r="A9" s="235">
        <v>8</v>
      </c>
      <c r="B9" s="449"/>
      <c r="C9" s="243" t="s">
        <v>1561</v>
      </c>
      <c r="D9" s="241"/>
      <c r="E9" s="238" t="s">
        <v>1508</v>
      </c>
      <c r="F9" s="238">
        <v>1</v>
      </c>
      <c r="G9" s="242"/>
      <c r="H9" s="240">
        <f>F9*G9</f>
        <v>0</v>
      </c>
    </row>
    <row r="10" spans="1:8">
      <c r="A10" s="235">
        <v>9</v>
      </c>
      <c r="B10" s="449"/>
      <c r="C10" s="243" t="s">
        <v>1562</v>
      </c>
      <c r="D10" s="241"/>
      <c r="E10" s="238" t="s">
        <v>1508</v>
      </c>
      <c r="F10" s="238">
        <v>2</v>
      </c>
      <c r="G10" s="242"/>
      <c r="H10" s="240">
        <f>F10*G10</f>
        <v>0</v>
      </c>
    </row>
    <row r="11" spans="1:8">
      <c r="A11" s="235">
        <v>10</v>
      </c>
      <c r="B11" s="449"/>
      <c r="C11" s="243" t="s">
        <v>1563</v>
      </c>
      <c r="D11" s="241"/>
      <c r="E11" s="238" t="s">
        <v>1508</v>
      </c>
      <c r="F11" s="238">
        <v>1</v>
      </c>
      <c r="G11" s="242"/>
      <c r="H11" s="240">
        <f>F11*G11</f>
        <v>0</v>
      </c>
    </row>
    <row r="12" spans="1:8">
      <c r="A12" s="235">
        <v>11</v>
      </c>
      <c r="B12" s="449"/>
      <c r="C12" s="244" t="s">
        <v>1564</v>
      </c>
      <c r="D12" s="241"/>
      <c r="E12" s="241" t="s">
        <v>1508</v>
      </c>
      <c r="F12" s="241">
        <v>1</v>
      </c>
      <c r="G12" s="242"/>
      <c r="H12" s="240">
        <f t="shared" si="0"/>
        <v>0</v>
      </c>
    </row>
    <row r="13" spans="1:8">
      <c r="A13" s="235">
        <v>12</v>
      </c>
      <c r="B13" s="449"/>
      <c r="C13" s="236" t="s">
        <v>1565</v>
      </c>
      <c r="D13" s="241"/>
      <c r="E13" s="241" t="s">
        <v>1508</v>
      </c>
      <c r="F13" s="241">
        <v>30</v>
      </c>
      <c r="G13" s="242"/>
      <c r="H13" s="240">
        <f t="shared" si="0"/>
        <v>0</v>
      </c>
    </row>
    <row r="14" spans="1:8">
      <c r="A14" s="235">
        <v>13</v>
      </c>
      <c r="B14" s="449"/>
      <c r="C14" s="245" t="s">
        <v>1566</v>
      </c>
      <c r="D14" s="246"/>
      <c r="E14" s="246" t="s">
        <v>1508</v>
      </c>
      <c r="F14" s="246">
        <v>10</v>
      </c>
      <c r="G14" s="247"/>
      <c r="H14" s="248">
        <f t="shared" si="0"/>
        <v>0</v>
      </c>
    </row>
    <row r="15" spans="1:8">
      <c r="A15" s="235">
        <v>14</v>
      </c>
      <c r="B15" s="449"/>
      <c r="C15" s="236" t="s">
        <v>1567</v>
      </c>
      <c r="D15" s="241"/>
      <c r="E15" s="241" t="s">
        <v>1508</v>
      </c>
      <c r="F15" s="241">
        <v>6</v>
      </c>
      <c r="G15" s="242"/>
      <c r="H15" s="240">
        <f t="shared" si="0"/>
        <v>0</v>
      </c>
    </row>
    <row r="16" spans="1:8">
      <c r="A16" s="235">
        <v>15</v>
      </c>
      <c r="B16" s="449"/>
      <c r="C16" s="236" t="s">
        <v>1568</v>
      </c>
      <c r="D16" s="241"/>
      <c r="E16" s="238" t="s">
        <v>1508</v>
      </c>
      <c r="F16" s="238">
        <v>6</v>
      </c>
      <c r="G16" s="242"/>
      <c r="H16" s="240">
        <f t="shared" si="0"/>
        <v>0</v>
      </c>
    </row>
    <row r="17" spans="1:8">
      <c r="A17" s="235">
        <v>16</v>
      </c>
      <c r="B17" s="449"/>
      <c r="C17" s="236" t="s">
        <v>1569</v>
      </c>
      <c r="D17" s="241"/>
      <c r="E17" s="238" t="s">
        <v>1508</v>
      </c>
      <c r="F17" s="238">
        <v>1</v>
      </c>
      <c r="G17" s="242"/>
      <c r="H17" s="240">
        <f t="shared" si="0"/>
        <v>0</v>
      </c>
    </row>
    <row r="18" spans="1:8" ht="12" thickBot="1">
      <c r="A18" s="249">
        <v>17</v>
      </c>
      <c r="B18" s="450"/>
      <c r="C18" s="250" t="s">
        <v>1570</v>
      </c>
      <c r="D18" s="251"/>
      <c r="E18" s="252" t="s">
        <v>1555</v>
      </c>
      <c r="F18" s="252">
        <v>1</v>
      </c>
      <c r="G18" s="253"/>
      <c r="H18" s="254">
        <f t="shared" si="0"/>
        <v>0</v>
      </c>
    </row>
    <row r="19" spans="1:8" s="260" customFormat="1" ht="24">
      <c r="A19" s="230">
        <v>18</v>
      </c>
      <c r="B19" s="451" t="s">
        <v>1571</v>
      </c>
      <c r="C19" s="255" t="s">
        <v>1572</v>
      </c>
      <c r="D19" s="256"/>
      <c r="E19" s="257" t="s">
        <v>1508</v>
      </c>
      <c r="F19" s="257">
        <v>16</v>
      </c>
      <c r="G19" s="258"/>
      <c r="H19" s="259">
        <f t="shared" si="0"/>
        <v>0</v>
      </c>
    </row>
    <row r="20" spans="1:8">
      <c r="A20" s="235">
        <v>19</v>
      </c>
      <c r="B20" s="452"/>
      <c r="C20" s="245" t="s">
        <v>1573</v>
      </c>
      <c r="D20" s="241"/>
      <c r="E20" s="241" t="s">
        <v>1508</v>
      </c>
      <c r="F20" s="241">
        <v>4</v>
      </c>
      <c r="G20" s="242"/>
      <c r="H20" s="240">
        <f t="shared" si="0"/>
        <v>0</v>
      </c>
    </row>
    <row r="21" spans="1:8" s="260" customFormat="1" ht="12">
      <c r="A21" s="235">
        <v>20</v>
      </c>
      <c r="B21" s="452"/>
      <c r="C21" s="261" t="s">
        <v>1574</v>
      </c>
      <c r="D21" s="262"/>
      <c r="E21" s="263" t="s">
        <v>1508</v>
      </c>
      <c r="F21" s="263">
        <v>4</v>
      </c>
      <c r="G21" s="264"/>
      <c r="H21" s="265">
        <f t="shared" si="0"/>
        <v>0</v>
      </c>
    </row>
    <row r="22" spans="1:8" s="260" customFormat="1" ht="12">
      <c r="A22" s="235">
        <v>21</v>
      </c>
      <c r="B22" s="452"/>
      <c r="C22" s="261" t="s">
        <v>1575</v>
      </c>
      <c r="D22" s="262"/>
      <c r="E22" s="263" t="s">
        <v>1508</v>
      </c>
      <c r="F22" s="263">
        <v>2</v>
      </c>
      <c r="G22" s="264"/>
      <c r="H22" s="265">
        <f t="shared" si="0"/>
        <v>0</v>
      </c>
    </row>
    <row r="23" spans="1:8" s="260" customFormat="1" ht="24">
      <c r="A23" s="235">
        <v>22</v>
      </c>
      <c r="B23" s="452"/>
      <c r="C23" s="266" t="s">
        <v>1576</v>
      </c>
      <c r="D23" s="267"/>
      <c r="E23" s="268" t="s">
        <v>1508</v>
      </c>
      <c r="F23" s="268">
        <v>2</v>
      </c>
      <c r="G23" s="269"/>
      <c r="H23" s="270">
        <f t="shared" si="0"/>
        <v>0</v>
      </c>
    </row>
    <row r="24" spans="1:8" ht="23.25" thickBot="1">
      <c r="A24" s="249">
        <v>23</v>
      </c>
      <c r="B24" s="453"/>
      <c r="C24" s="250" t="s">
        <v>1577</v>
      </c>
      <c r="D24" s="271"/>
      <c r="E24" s="252" t="s">
        <v>1508</v>
      </c>
      <c r="F24" s="252">
        <v>2</v>
      </c>
      <c r="G24" s="272"/>
      <c r="H24" s="254">
        <f t="shared" si="0"/>
        <v>0</v>
      </c>
    </row>
    <row r="25" spans="1:8" ht="12.75">
      <c r="A25" s="230">
        <v>24</v>
      </c>
      <c r="B25" s="451" t="s">
        <v>1578</v>
      </c>
      <c r="C25" s="231" t="s">
        <v>1579</v>
      </c>
      <c r="D25" s="273"/>
      <c r="E25" s="232" t="s">
        <v>307</v>
      </c>
      <c r="F25" s="232">
        <v>5</v>
      </c>
      <c r="G25" s="233"/>
      <c r="H25" s="234">
        <f t="shared" si="0"/>
        <v>0</v>
      </c>
    </row>
    <row r="26" spans="1:8" ht="12.75">
      <c r="A26" s="235">
        <v>25</v>
      </c>
      <c r="B26" s="452"/>
      <c r="C26" s="236" t="s">
        <v>1580</v>
      </c>
      <c r="D26" s="274"/>
      <c r="E26" s="241" t="s">
        <v>307</v>
      </c>
      <c r="F26" s="241">
        <v>35</v>
      </c>
      <c r="G26" s="242"/>
      <c r="H26" s="240">
        <f t="shared" si="0"/>
        <v>0</v>
      </c>
    </row>
    <row r="27" spans="1:8" ht="12.75">
      <c r="A27" s="235">
        <v>26</v>
      </c>
      <c r="B27" s="452"/>
      <c r="C27" s="236" t="s">
        <v>1581</v>
      </c>
      <c r="D27" s="274"/>
      <c r="E27" s="241" t="s">
        <v>307</v>
      </c>
      <c r="F27" s="241">
        <v>140</v>
      </c>
      <c r="G27" s="242"/>
      <c r="H27" s="240">
        <f t="shared" si="0"/>
        <v>0</v>
      </c>
    </row>
    <row r="28" spans="1:8" ht="12.75">
      <c r="A28" s="235">
        <v>27</v>
      </c>
      <c r="B28" s="452"/>
      <c r="C28" s="236" t="s">
        <v>1582</v>
      </c>
      <c r="D28" s="274"/>
      <c r="E28" s="241" t="s">
        <v>307</v>
      </c>
      <c r="F28" s="241">
        <v>10</v>
      </c>
      <c r="G28" s="242"/>
      <c r="H28" s="240">
        <f t="shared" si="0"/>
        <v>0</v>
      </c>
    </row>
    <row r="29" spans="1:8" ht="12.75">
      <c r="A29" s="235">
        <v>28</v>
      </c>
      <c r="B29" s="452"/>
      <c r="C29" s="236" t="s">
        <v>1583</v>
      </c>
      <c r="D29" s="274"/>
      <c r="E29" s="241" t="s">
        <v>307</v>
      </c>
      <c r="F29" s="241">
        <v>15</v>
      </c>
      <c r="G29" s="242"/>
      <c r="H29" s="240">
        <f t="shared" si="0"/>
        <v>0</v>
      </c>
    </row>
    <row r="30" spans="1:8" ht="12.75">
      <c r="A30" s="235">
        <v>29</v>
      </c>
      <c r="B30" s="452"/>
      <c r="C30" s="236" t="s">
        <v>1584</v>
      </c>
      <c r="D30" s="274"/>
      <c r="E30" s="241" t="s">
        <v>307</v>
      </c>
      <c r="F30" s="241">
        <v>15</v>
      </c>
      <c r="G30" s="242"/>
      <c r="H30" s="240">
        <f t="shared" si="0"/>
        <v>0</v>
      </c>
    </row>
    <row r="31" spans="1:8" ht="12.75">
      <c r="A31" s="235">
        <v>30</v>
      </c>
      <c r="B31" s="452"/>
      <c r="C31" s="236" t="s">
        <v>1585</v>
      </c>
      <c r="D31" s="274"/>
      <c r="E31" s="241" t="s">
        <v>307</v>
      </c>
      <c r="F31" s="241">
        <v>40</v>
      </c>
      <c r="G31" s="242"/>
      <c r="H31" s="240">
        <f t="shared" si="0"/>
        <v>0</v>
      </c>
    </row>
    <row r="32" spans="1:8">
      <c r="A32" s="235">
        <v>31</v>
      </c>
      <c r="B32" s="452"/>
      <c r="C32" s="236" t="s">
        <v>1586</v>
      </c>
      <c r="D32" s="241"/>
      <c r="E32" s="241" t="s">
        <v>307</v>
      </c>
      <c r="F32" s="241">
        <v>30</v>
      </c>
      <c r="G32" s="242"/>
      <c r="H32" s="240">
        <f t="shared" si="0"/>
        <v>0</v>
      </c>
    </row>
    <row r="33" spans="1:8" ht="12" thickBot="1">
      <c r="A33" s="249">
        <v>32</v>
      </c>
      <c r="B33" s="453"/>
      <c r="C33" s="250" t="s">
        <v>1587</v>
      </c>
      <c r="D33" s="252"/>
      <c r="E33" s="252" t="s">
        <v>307</v>
      </c>
      <c r="F33" s="252">
        <v>20</v>
      </c>
      <c r="G33" s="275"/>
      <c r="H33" s="254">
        <f t="shared" si="0"/>
        <v>0</v>
      </c>
    </row>
    <row r="34" spans="1:8">
      <c r="A34" s="230">
        <v>33</v>
      </c>
      <c r="B34" s="454" t="s">
        <v>1588</v>
      </c>
      <c r="C34" s="231" t="s">
        <v>1589</v>
      </c>
      <c r="D34" s="232"/>
      <c r="E34" s="232" t="s">
        <v>1508</v>
      </c>
      <c r="F34" s="232">
        <v>4</v>
      </c>
      <c r="G34" s="233"/>
      <c r="H34" s="234">
        <f t="shared" si="0"/>
        <v>0</v>
      </c>
    </row>
    <row r="35" spans="1:8" ht="22.5">
      <c r="A35" s="235">
        <v>34</v>
      </c>
      <c r="B35" s="455"/>
      <c r="C35" s="276" t="s">
        <v>1590</v>
      </c>
      <c r="D35" s="246"/>
      <c r="E35" s="277" t="s">
        <v>307</v>
      </c>
      <c r="F35" s="277">
        <v>20</v>
      </c>
      <c r="G35" s="242"/>
      <c r="H35" s="240">
        <f t="shared" si="0"/>
        <v>0</v>
      </c>
    </row>
    <row r="36" spans="1:8">
      <c r="A36" s="235">
        <v>35</v>
      </c>
      <c r="B36" s="455"/>
      <c r="C36" s="276" t="s">
        <v>1591</v>
      </c>
      <c r="D36" s="246"/>
      <c r="E36" s="277" t="s">
        <v>307</v>
      </c>
      <c r="F36" s="277">
        <v>10</v>
      </c>
      <c r="G36" s="242"/>
      <c r="H36" s="240">
        <f t="shared" si="0"/>
        <v>0</v>
      </c>
    </row>
    <row r="37" spans="1:8">
      <c r="A37" s="235">
        <v>36</v>
      </c>
      <c r="B37" s="455"/>
      <c r="C37" s="276" t="s">
        <v>1592</v>
      </c>
      <c r="D37" s="246"/>
      <c r="E37" s="277" t="s">
        <v>307</v>
      </c>
      <c r="F37" s="277">
        <v>15</v>
      </c>
      <c r="G37" s="242"/>
      <c r="H37" s="240">
        <f t="shared" si="0"/>
        <v>0</v>
      </c>
    </row>
    <row r="38" spans="1:8">
      <c r="A38" s="235">
        <v>37</v>
      </c>
      <c r="B38" s="455"/>
      <c r="C38" s="276" t="s">
        <v>1593</v>
      </c>
      <c r="D38" s="246"/>
      <c r="E38" s="277" t="s">
        <v>307</v>
      </c>
      <c r="F38" s="277">
        <v>10</v>
      </c>
      <c r="G38" s="242"/>
      <c r="H38" s="240">
        <f t="shared" si="0"/>
        <v>0</v>
      </c>
    </row>
    <row r="39" spans="1:8">
      <c r="A39" s="235">
        <v>38</v>
      </c>
      <c r="B39" s="455"/>
      <c r="C39" s="236" t="s">
        <v>1594</v>
      </c>
      <c r="D39" s="278"/>
      <c r="E39" s="241" t="s">
        <v>1508</v>
      </c>
      <c r="F39" s="241">
        <v>1</v>
      </c>
      <c r="G39" s="242"/>
      <c r="H39" s="240">
        <f t="shared" si="0"/>
        <v>0</v>
      </c>
    </row>
    <row r="40" spans="1:8" ht="12" thickBot="1">
      <c r="A40" s="249">
        <v>39</v>
      </c>
      <c r="B40" s="456"/>
      <c r="C40" s="250" t="s">
        <v>1595</v>
      </c>
      <c r="D40" s="252"/>
      <c r="E40" s="252" t="s">
        <v>1439</v>
      </c>
      <c r="F40" s="252">
        <v>1</v>
      </c>
      <c r="G40" s="275"/>
      <c r="H40" s="254">
        <f t="shared" si="0"/>
        <v>0</v>
      </c>
    </row>
    <row r="41" spans="1:8" s="280" customFormat="1" ht="12.75">
      <c r="A41" s="230">
        <v>40</v>
      </c>
      <c r="B41" s="445" t="s">
        <v>1596</v>
      </c>
      <c r="C41" s="231" t="s">
        <v>1597</v>
      </c>
      <c r="D41" s="279"/>
      <c r="E41" s="232" t="s">
        <v>1508</v>
      </c>
      <c r="F41" s="232">
        <v>2</v>
      </c>
      <c r="G41" s="233"/>
      <c r="H41" s="234">
        <f t="shared" si="0"/>
        <v>0</v>
      </c>
    </row>
    <row r="42" spans="1:8" s="280" customFormat="1" ht="12.75">
      <c r="A42" s="235">
        <v>41</v>
      </c>
      <c r="B42" s="446"/>
      <c r="C42" s="236" t="s">
        <v>1598</v>
      </c>
      <c r="D42" s="278"/>
      <c r="E42" s="241" t="s">
        <v>1508</v>
      </c>
      <c r="F42" s="241">
        <v>2</v>
      </c>
      <c r="G42" s="242"/>
      <c r="H42" s="240">
        <f t="shared" si="0"/>
        <v>0</v>
      </c>
    </row>
    <row r="43" spans="1:8" s="280" customFormat="1" ht="12.75">
      <c r="A43" s="235">
        <v>42</v>
      </c>
      <c r="B43" s="446"/>
      <c r="C43" s="236" t="s">
        <v>1599</v>
      </c>
      <c r="D43" s="278"/>
      <c r="E43" s="241" t="s">
        <v>1508</v>
      </c>
      <c r="F43" s="241">
        <v>2</v>
      </c>
      <c r="G43" s="242"/>
      <c r="H43" s="240">
        <f t="shared" si="0"/>
        <v>0</v>
      </c>
    </row>
    <row r="44" spans="1:8" s="280" customFormat="1" ht="12.75">
      <c r="A44" s="235">
        <v>43</v>
      </c>
      <c r="B44" s="446"/>
      <c r="C44" s="236" t="s">
        <v>1600</v>
      </c>
      <c r="D44" s="278"/>
      <c r="E44" s="241" t="s">
        <v>1508</v>
      </c>
      <c r="F44" s="241">
        <v>15</v>
      </c>
      <c r="G44" s="242"/>
      <c r="H44" s="240">
        <f t="shared" si="0"/>
        <v>0</v>
      </c>
    </row>
    <row r="45" spans="1:8" s="280" customFormat="1" ht="12.75">
      <c r="A45" s="235">
        <v>44</v>
      </c>
      <c r="B45" s="446"/>
      <c r="C45" s="236" t="s">
        <v>1601</v>
      </c>
      <c r="D45" s="278"/>
      <c r="E45" s="241" t="s">
        <v>1508</v>
      </c>
      <c r="F45" s="241">
        <v>12</v>
      </c>
      <c r="G45" s="242"/>
      <c r="H45" s="240">
        <f t="shared" si="0"/>
        <v>0</v>
      </c>
    </row>
    <row r="46" spans="1:8" s="280" customFormat="1" ht="12.75">
      <c r="A46" s="235">
        <v>45</v>
      </c>
      <c r="B46" s="446"/>
      <c r="C46" s="236" t="s">
        <v>1602</v>
      </c>
      <c r="D46" s="278"/>
      <c r="E46" s="241" t="s">
        <v>1508</v>
      </c>
      <c r="F46" s="241">
        <v>12</v>
      </c>
      <c r="G46" s="242"/>
      <c r="H46" s="240">
        <f t="shared" si="0"/>
        <v>0</v>
      </c>
    </row>
    <row r="47" spans="1:8" s="280" customFormat="1" ht="12.75">
      <c r="A47" s="235">
        <v>46</v>
      </c>
      <c r="B47" s="446"/>
      <c r="C47" s="236" t="s">
        <v>1603</v>
      </c>
      <c r="D47" s="278"/>
      <c r="E47" s="241" t="s">
        <v>1508</v>
      </c>
      <c r="F47" s="241">
        <v>4</v>
      </c>
      <c r="G47" s="242"/>
      <c r="H47" s="240">
        <f>F47*G47</f>
        <v>0</v>
      </c>
    </row>
    <row r="48" spans="1:8" s="280" customFormat="1" ht="12.75">
      <c r="A48" s="235">
        <v>47</v>
      </c>
      <c r="B48" s="446"/>
      <c r="C48" s="236" t="s">
        <v>1604</v>
      </c>
      <c r="D48" s="281"/>
      <c r="E48" s="241" t="s">
        <v>1508</v>
      </c>
      <c r="F48" s="241">
        <v>4</v>
      </c>
      <c r="G48" s="242"/>
      <c r="H48" s="240">
        <f t="shared" si="0"/>
        <v>0</v>
      </c>
    </row>
    <row r="49" spans="1:8" s="280" customFormat="1" ht="12.75">
      <c r="A49" s="235">
        <v>48</v>
      </c>
      <c r="B49" s="446"/>
      <c r="C49" s="236" t="s">
        <v>1605</v>
      </c>
      <c r="D49" s="281"/>
      <c r="E49" s="241" t="s">
        <v>307</v>
      </c>
      <c r="F49" s="241">
        <v>30</v>
      </c>
      <c r="G49" s="242"/>
      <c r="H49" s="240">
        <f>F49*G49</f>
        <v>0</v>
      </c>
    </row>
    <row r="50" spans="1:8" s="280" customFormat="1" ht="12.75">
      <c r="A50" s="235">
        <v>49</v>
      </c>
      <c r="B50" s="446"/>
      <c r="C50" s="236" t="s">
        <v>1606</v>
      </c>
      <c r="D50" s="281"/>
      <c r="E50" s="241" t="s">
        <v>307</v>
      </c>
      <c r="F50" s="241">
        <v>60</v>
      </c>
      <c r="G50" s="242"/>
      <c r="H50" s="240">
        <f t="shared" si="0"/>
        <v>0</v>
      </c>
    </row>
    <row r="51" spans="1:8" s="280" customFormat="1" ht="12.75">
      <c r="A51" s="235">
        <v>50</v>
      </c>
      <c r="B51" s="446"/>
      <c r="C51" s="236" t="s">
        <v>1607</v>
      </c>
      <c r="D51" s="281"/>
      <c r="E51" s="241" t="s">
        <v>307</v>
      </c>
      <c r="F51" s="241">
        <v>70</v>
      </c>
      <c r="G51" s="242"/>
      <c r="H51" s="240">
        <f>F51*G51</f>
        <v>0</v>
      </c>
    </row>
    <row r="52" spans="1:8" s="280" customFormat="1" ht="12.75">
      <c r="A52" s="235">
        <v>51</v>
      </c>
      <c r="B52" s="446"/>
      <c r="C52" s="236" t="s">
        <v>1608</v>
      </c>
      <c r="D52" s="281"/>
      <c r="E52" s="241" t="s">
        <v>1508</v>
      </c>
      <c r="F52" s="241">
        <v>4</v>
      </c>
      <c r="G52" s="242"/>
      <c r="H52" s="240">
        <f>F52*G52</f>
        <v>0</v>
      </c>
    </row>
    <row r="53" spans="1:8" s="280" customFormat="1" ht="12.75">
      <c r="A53" s="235">
        <v>52</v>
      </c>
      <c r="B53" s="446"/>
      <c r="C53" s="236" t="s">
        <v>1609</v>
      </c>
      <c r="D53" s="281"/>
      <c r="E53" s="241" t="s">
        <v>1508</v>
      </c>
      <c r="F53" s="241">
        <v>60</v>
      </c>
      <c r="G53" s="242"/>
      <c r="H53" s="240">
        <f t="shared" si="0"/>
        <v>0</v>
      </c>
    </row>
    <row r="54" spans="1:8" s="280" customFormat="1" ht="12.75">
      <c r="A54" s="235">
        <v>53</v>
      </c>
      <c r="B54" s="446"/>
      <c r="C54" s="236" t="s">
        <v>1610</v>
      </c>
      <c r="D54" s="281"/>
      <c r="E54" s="241" t="s">
        <v>1508</v>
      </c>
      <c r="F54" s="241">
        <v>8</v>
      </c>
      <c r="G54" s="242"/>
      <c r="H54" s="240">
        <f t="shared" si="0"/>
        <v>0</v>
      </c>
    </row>
    <row r="55" spans="1:8" s="280" customFormat="1" ht="12.75">
      <c r="A55" s="235">
        <v>54</v>
      </c>
      <c r="B55" s="446"/>
      <c r="C55" s="236" t="s">
        <v>1611</v>
      </c>
      <c r="D55" s="281"/>
      <c r="E55" s="241" t="s">
        <v>272</v>
      </c>
      <c r="F55" s="241">
        <v>5</v>
      </c>
      <c r="G55" s="242"/>
      <c r="H55" s="240">
        <f>F55*G55</f>
        <v>0</v>
      </c>
    </row>
    <row r="56" spans="1:8" s="280" customFormat="1" ht="12.75">
      <c r="A56" s="235">
        <v>55</v>
      </c>
      <c r="B56" s="446"/>
      <c r="C56" s="236" t="s">
        <v>1612</v>
      </c>
      <c r="D56" s="241"/>
      <c r="E56" s="241" t="s">
        <v>1439</v>
      </c>
      <c r="F56" s="241">
        <v>1</v>
      </c>
      <c r="G56" s="242"/>
      <c r="H56" s="240">
        <f>F56*G56</f>
        <v>0</v>
      </c>
    </row>
    <row r="57" spans="1:8" s="280" customFormat="1" ht="12.75">
      <c r="A57" s="235">
        <v>56</v>
      </c>
      <c r="B57" s="446" t="s">
        <v>1613</v>
      </c>
      <c r="C57" s="236" t="s">
        <v>1614</v>
      </c>
      <c r="D57" s="241"/>
      <c r="E57" s="241" t="s">
        <v>918</v>
      </c>
      <c r="F57" s="241">
        <v>16</v>
      </c>
      <c r="G57" s="242"/>
      <c r="H57" s="240">
        <f>F57*G57</f>
        <v>0</v>
      </c>
    </row>
    <row r="58" spans="1:8" s="280" customFormat="1" ht="13.5" thickBot="1">
      <c r="A58" s="249">
        <v>57</v>
      </c>
      <c r="B58" s="447"/>
      <c r="C58" s="250" t="s">
        <v>1615</v>
      </c>
      <c r="D58" s="282"/>
      <c r="E58" s="252" t="s">
        <v>918</v>
      </c>
      <c r="F58" s="252">
        <v>6</v>
      </c>
      <c r="G58" s="275"/>
      <c r="H58" s="254">
        <f>F58*G58</f>
        <v>0</v>
      </c>
    </row>
    <row r="59" spans="1:8">
      <c r="A59" s="230">
        <v>58</v>
      </c>
      <c r="B59" s="445" t="s">
        <v>1616</v>
      </c>
      <c r="C59" s="231" t="s">
        <v>1617</v>
      </c>
      <c r="D59" s="232"/>
      <c r="E59" s="232" t="s">
        <v>1439</v>
      </c>
      <c r="F59" s="232">
        <v>1</v>
      </c>
      <c r="G59" s="233"/>
      <c r="H59" s="234">
        <f t="shared" si="0"/>
        <v>0</v>
      </c>
    </row>
    <row r="60" spans="1:8">
      <c r="A60" s="235">
        <v>59</v>
      </c>
      <c r="B60" s="446"/>
      <c r="C60" s="236" t="s">
        <v>1618</v>
      </c>
      <c r="D60" s="241"/>
      <c r="E60" s="241" t="s">
        <v>1439</v>
      </c>
      <c r="F60" s="241">
        <v>1</v>
      </c>
      <c r="G60" s="242"/>
      <c r="H60" s="240">
        <f t="shared" si="0"/>
        <v>0</v>
      </c>
    </row>
    <row r="61" spans="1:8">
      <c r="A61" s="235">
        <v>60</v>
      </c>
      <c r="B61" s="446"/>
      <c r="C61" s="236" t="s">
        <v>1619</v>
      </c>
      <c r="D61" s="243"/>
      <c r="E61" s="281" t="s">
        <v>1439</v>
      </c>
      <c r="F61" s="241">
        <v>1</v>
      </c>
      <c r="G61" s="242"/>
      <c r="H61" s="240">
        <f t="shared" si="0"/>
        <v>0</v>
      </c>
    </row>
    <row r="62" spans="1:8">
      <c r="A62" s="235">
        <v>61</v>
      </c>
      <c r="B62" s="446"/>
      <c r="C62" s="236" t="s">
        <v>1615</v>
      </c>
      <c r="D62" s="243"/>
      <c r="E62" s="241" t="s">
        <v>918</v>
      </c>
      <c r="F62" s="241">
        <v>12</v>
      </c>
      <c r="G62" s="242"/>
      <c r="H62" s="240">
        <f t="shared" si="0"/>
        <v>0</v>
      </c>
    </row>
    <row r="63" spans="1:8">
      <c r="A63" s="235">
        <v>62</v>
      </c>
      <c r="B63" s="446"/>
      <c r="C63" s="245" t="s">
        <v>1620</v>
      </c>
      <c r="D63" s="283"/>
      <c r="E63" s="241" t="s">
        <v>1621</v>
      </c>
      <c r="F63" s="241">
        <v>4</v>
      </c>
      <c r="G63" s="242"/>
      <c r="H63" s="240">
        <f t="shared" si="0"/>
        <v>0</v>
      </c>
    </row>
    <row r="64" spans="1:8">
      <c r="A64" s="235">
        <v>63</v>
      </c>
      <c r="B64" s="446"/>
      <c r="C64" s="245" t="s">
        <v>1622</v>
      </c>
      <c r="D64" s="283"/>
      <c r="E64" s="241" t="s">
        <v>1508</v>
      </c>
      <c r="F64" s="241">
        <v>4</v>
      </c>
      <c r="G64" s="242"/>
      <c r="H64" s="240">
        <f t="shared" si="0"/>
        <v>0</v>
      </c>
    </row>
    <row r="65" spans="1:8" ht="12" thickBot="1">
      <c r="A65" s="249">
        <v>64</v>
      </c>
      <c r="B65" s="447"/>
      <c r="C65" s="250" t="s">
        <v>1623</v>
      </c>
      <c r="D65" s="252"/>
      <c r="E65" s="252" t="s">
        <v>1439</v>
      </c>
      <c r="F65" s="252">
        <v>1</v>
      </c>
      <c r="G65" s="275"/>
      <c r="H65" s="254">
        <f t="shared" si="0"/>
        <v>0</v>
      </c>
    </row>
    <row r="66" spans="1:8" ht="12" thickBot="1">
      <c r="A66" s="249">
        <v>65</v>
      </c>
      <c r="B66" s="284" t="s">
        <v>1624</v>
      </c>
      <c r="C66" s="250" t="s">
        <v>1625</v>
      </c>
      <c r="D66" s="252"/>
      <c r="E66" s="252" t="s">
        <v>1626</v>
      </c>
      <c r="F66" s="252">
        <v>1</v>
      </c>
      <c r="G66" s="275"/>
      <c r="H66" s="254">
        <f t="shared" ref="H66" si="1">F66*G66</f>
        <v>0</v>
      </c>
    </row>
    <row r="67" spans="1:8" ht="12" thickBot="1">
      <c r="A67" s="285"/>
      <c r="B67" s="286"/>
      <c r="C67" s="287" t="s">
        <v>1627</v>
      </c>
      <c r="D67" s="286"/>
      <c r="E67" s="286"/>
      <c r="F67" s="286"/>
      <c r="G67" s="288"/>
      <c r="H67" s="289">
        <f>SUM(H2:H65)</f>
        <v>0</v>
      </c>
    </row>
  </sheetData>
  <mergeCells count="7">
    <mergeCell ref="B59:B65"/>
    <mergeCell ref="B2:B18"/>
    <mergeCell ref="B19:B24"/>
    <mergeCell ref="B25:B33"/>
    <mergeCell ref="B34:B40"/>
    <mergeCell ref="B41:B56"/>
    <mergeCell ref="B57:B58"/>
  </mergeCells>
  <conditionalFormatting sqref="H2 H35:H38">
    <cfRule type="cellIs" dxfId="14" priority="2" stopIfTrue="1" operator="equal">
      <formula>0</formula>
    </cfRule>
  </conditionalFormatting>
  <conditionalFormatting sqref="H2:H67">
    <cfRule type="cellIs" dxfId="13" priority="1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33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71D9-F63B-4868-98CD-77C222D27E4C}">
  <dimension ref="A1:I15"/>
  <sheetViews>
    <sheetView workbookViewId="0">
      <selection activeCell="G2" sqref="G2"/>
    </sheetView>
  </sheetViews>
  <sheetFormatPr defaultRowHeight="11.25"/>
  <cols>
    <col min="1" max="1" width="5.1640625" style="290" customWidth="1"/>
    <col min="2" max="2" width="10.33203125" customWidth="1"/>
    <col min="3" max="3" width="88.5" customWidth="1"/>
    <col min="4" max="4" width="13.83203125" bestFit="1" customWidth="1"/>
    <col min="5" max="5" width="8.83203125" bestFit="1" customWidth="1"/>
    <col min="6" max="6" width="8.33203125" bestFit="1" customWidth="1"/>
    <col min="7" max="7" width="10" customWidth="1"/>
    <col min="8" max="8" width="11.5" bestFit="1" customWidth="1"/>
    <col min="257" max="257" width="5.1640625" customWidth="1"/>
    <col min="258" max="258" width="10.33203125" customWidth="1"/>
    <col min="259" max="259" width="88.5" customWidth="1"/>
    <col min="260" max="260" width="13.83203125" bestFit="1" customWidth="1"/>
    <col min="261" max="261" width="8.83203125" bestFit="1" customWidth="1"/>
    <col min="262" max="262" width="8.33203125" bestFit="1" customWidth="1"/>
    <col min="263" max="263" width="10" customWidth="1"/>
    <col min="264" max="264" width="11.5" bestFit="1" customWidth="1"/>
    <col min="513" max="513" width="5.1640625" customWidth="1"/>
    <col min="514" max="514" width="10.33203125" customWidth="1"/>
    <col min="515" max="515" width="88.5" customWidth="1"/>
    <col min="516" max="516" width="13.83203125" bestFit="1" customWidth="1"/>
    <col min="517" max="517" width="8.83203125" bestFit="1" customWidth="1"/>
    <col min="518" max="518" width="8.33203125" bestFit="1" customWidth="1"/>
    <col min="519" max="519" width="10" customWidth="1"/>
    <col min="520" max="520" width="11.5" bestFit="1" customWidth="1"/>
    <col min="769" max="769" width="5.1640625" customWidth="1"/>
    <col min="770" max="770" width="10.33203125" customWidth="1"/>
    <col min="771" max="771" width="88.5" customWidth="1"/>
    <col min="772" max="772" width="13.83203125" bestFit="1" customWidth="1"/>
    <col min="773" max="773" width="8.83203125" bestFit="1" customWidth="1"/>
    <col min="774" max="774" width="8.33203125" bestFit="1" customWidth="1"/>
    <col min="775" max="775" width="10" customWidth="1"/>
    <col min="776" max="776" width="11.5" bestFit="1" customWidth="1"/>
    <col min="1025" max="1025" width="5.1640625" customWidth="1"/>
    <col min="1026" max="1026" width="10.33203125" customWidth="1"/>
    <col min="1027" max="1027" width="88.5" customWidth="1"/>
    <col min="1028" max="1028" width="13.83203125" bestFit="1" customWidth="1"/>
    <col min="1029" max="1029" width="8.83203125" bestFit="1" customWidth="1"/>
    <col min="1030" max="1030" width="8.33203125" bestFit="1" customWidth="1"/>
    <col min="1031" max="1031" width="10" customWidth="1"/>
    <col min="1032" max="1032" width="11.5" bestFit="1" customWidth="1"/>
    <col min="1281" max="1281" width="5.1640625" customWidth="1"/>
    <col min="1282" max="1282" width="10.33203125" customWidth="1"/>
    <col min="1283" max="1283" width="88.5" customWidth="1"/>
    <col min="1284" max="1284" width="13.83203125" bestFit="1" customWidth="1"/>
    <col min="1285" max="1285" width="8.83203125" bestFit="1" customWidth="1"/>
    <col min="1286" max="1286" width="8.33203125" bestFit="1" customWidth="1"/>
    <col min="1287" max="1287" width="10" customWidth="1"/>
    <col min="1288" max="1288" width="11.5" bestFit="1" customWidth="1"/>
    <col min="1537" max="1537" width="5.1640625" customWidth="1"/>
    <col min="1538" max="1538" width="10.33203125" customWidth="1"/>
    <col min="1539" max="1539" width="88.5" customWidth="1"/>
    <col min="1540" max="1540" width="13.83203125" bestFit="1" customWidth="1"/>
    <col min="1541" max="1541" width="8.83203125" bestFit="1" customWidth="1"/>
    <col min="1542" max="1542" width="8.33203125" bestFit="1" customWidth="1"/>
    <col min="1543" max="1543" width="10" customWidth="1"/>
    <col min="1544" max="1544" width="11.5" bestFit="1" customWidth="1"/>
    <col min="1793" max="1793" width="5.1640625" customWidth="1"/>
    <col min="1794" max="1794" width="10.33203125" customWidth="1"/>
    <col min="1795" max="1795" width="88.5" customWidth="1"/>
    <col min="1796" max="1796" width="13.83203125" bestFit="1" customWidth="1"/>
    <col min="1797" max="1797" width="8.83203125" bestFit="1" customWidth="1"/>
    <col min="1798" max="1798" width="8.33203125" bestFit="1" customWidth="1"/>
    <col min="1799" max="1799" width="10" customWidth="1"/>
    <col min="1800" max="1800" width="11.5" bestFit="1" customWidth="1"/>
    <col min="2049" max="2049" width="5.1640625" customWidth="1"/>
    <col min="2050" max="2050" width="10.33203125" customWidth="1"/>
    <col min="2051" max="2051" width="88.5" customWidth="1"/>
    <col min="2052" max="2052" width="13.83203125" bestFit="1" customWidth="1"/>
    <col min="2053" max="2053" width="8.83203125" bestFit="1" customWidth="1"/>
    <col min="2054" max="2054" width="8.33203125" bestFit="1" customWidth="1"/>
    <col min="2055" max="2055" width="10" customWidth="1"/>
    <col min="2056" max="2056" width="11.5" bestFit="1" customWidth="1"/>
    <col min="2305" max="2305" width="5.1640625" customWidth="1"/>
    <col min="2306" max="2306" width="10.33203125" customWidth="1"/>
    <col min="2307" max="2307" width="88.5" customWidth="1"/>
    <col min="2308" max="2308" width="13.83203125" bestFit="1" customWidth="1"/>
    <col min="2309" max="2309" width="8.83203125" bestFit="1" customWidth="1"/>
    <col min="2310" max="2310" width="8.33203125" bestFit="1" customWidth="1"/>
    <col min="2311" max="2311" width="10" customWidth="1"/>
    <col min="2312" max="2312" width="11.5" bestFit="1" customWidth="1"/>
    <col min="2561" max="2561" width="5.1640625" customWidth="1"/>
    <col min="2562" max="2562" width="10.33203125" customWidth="1"/>
    <col min="2563" max="2563" width="88.5" customWidth="1"/>
    <col min="2564" max="2564" width="13.83203125" bestFit="1" customWidth="1"/>
    <col min="2565" max="2565" width="8.83203125" bestFit="1" customWidth="1"/>
    <col min="2566" max="2566" width="8.33203125" bestFit="1" customWidth="1"/>
    <col min="2567" max="2567" width="10" customWidth="1"/>
    <col min="2568" max="2568" width="11.5" bestFit="1" customWidth="1"/>
    <col min="2817" max="2817" width="5.1640625" customWidth="1"/>
    <col min="2818" max="2818" width="10.33203125" customWidth="1"/>
    <col min="2819" max="2819" width="88.5" customWidth="1"/>
    <col min="2820" max="2820" width="13.83203125" bestFit="1" customWidth="1"/>
    <col min="2821" max="2821" width="8.83203125" bestFit="1" customWidth="1"/>
    <col min="2822" max="2822" width="8.33203125" bestFit="1" customWidth="1"/>
    <col min="2823" max="2823" width="10" customWidth="1"/>
    <col min="2824" max="2824" width="11.5" bestFit="1" customWidth="1"/>
    <col min="3073" max="3073" width="5.1640625" customWidth="1"/>
    <col min="3074" max="3074" width="10.33203125" customWidth="1"/>
    <col min="3075" max="3075" width="88.5" customWidth="1"/>
    <col min="3076" max="3076" width="13.83203125" bestFit="1" customWidth="1"/>
    <col min="3077" max="3077" width="8.83203125" bestFit="1" customWidth="1"/>
    <col min="3078" max="3078" width="8.33203125" bestFit="1" customWidth="1"/>
    <col min="3079" max="3079" width="10" customWidth="1"/>
    <col min="3080" max="3080" width="11.5" bestFit="1" customWidth="1"/>
    <col min="3329" max="3329" width="5.1640625" customWidth="1"/>
    <col min="3330" max="3330" width="10.33203125" customWidth="1"/>
    <col min="3331" max="3331" width="88.5" customWidth="1"/>
    <col min="3332" max="3332" width="13.83203125" bestFit="1" customWidth="1"/>
    <col min="3333" max="3333" width="8.83203125" bestFit="1" customWidth="1"/>
    <col min="3334" max="3334" width="8.33203125" bestFit="1" customWidth="1"/>
    <col min="3335" max="3335" width="10" customWidth="1"/>
    <col min="3336" max="3336" width="11.5" bestFit="1" customWidth="1"/>
    <col min="3585" max="3585" width="5.1640625" customWidth="1"/>
    <col min="3586" max="3586" width="10.33203125" customWidth="1"/>
    <col min="3587" max="3587" width="88.5" customWidth="1"/>
    <col min="3588" max="3588" width="13.83203125" bestFit="1" customWidth="1"/>
    <col min="3589" max="3589" width="8.83203125" bestFit="1" customWidth="1"/>
    <col min="3590" max="3590" width="8.33203125" bestFit="1" customWidth="1"/>
    <col min="3591" max="3591" width="10" customWidth="1"/>
    <col min="3592" max="3592" width="11.5" bestFit="1" customWidth="1"/>
    <col min="3841" max="3841" width="5.1640625" customWidth="1"/>
    <col min="3842" max="3842" width="10.33203125" customWidth="1"/>
    <col min="3843" max="3843" width="88.5" customWidth="1"/>
    <col min="3844" max="3844" width="13.83203125" bestFit="1" customWidth="1"/>
    <col min="3845" max="3845" width="8.83203125" bestFit="1" customWidth="1"/>
    <col min="3846" max="3846" width="8.33203125" bestFit="1" customWidth="1"/>
    <col min="3847" max="3847" width="10" customWidth="1"/>
    <col min="3848" max="3848" width="11.5" bestFit="1" customWidth="1"/>
    <col min="4097" max="4097" width="5.1640625" customWidth="1"/>
    <col min="4098" max="4098" width="10.33203125" customWidth="1"/>
    <col min="4099" max="4099" width="88.5" customWidth="1"/>
    <col min="4100" max="4100" width="13.83203125" bestFit="1" customWidth="1"/>
    <col min="4101" max="4101" width="8.83203125" bestFit="1" customWidth="1"/>
    <col min="4102" max="4102" width="8.33203125" bestFit="1" customWidth="1"/>
    <col min="4103" max="4103" width="10" customWidth="1"/>
    <col min="4104" max="4104" width="11.5" bestFit="1" customWidth="1"/>
    <col min="4353" max="4353" width="5.1640625" customWidth="1"/>
    <col min="4354" max="4354" width="10.33203125" customWidth="1"/>
    <col min="4355" max="4355" width="88.5" customWidth="1"/>
    <col min="4356" max="4356" width="13.83203125" bestFit="1" customWidth="1"/>
    <col min="4357" max="4357" width="8.83203125" bestFit="1" customWidth="1"/>
    <col min="4358" max="4358" width="8.33203125" bestFit="1" customWidth="1"/>
    <col min="4359" max="4359" width="10" customWidth="1"/>
    <col min="4360" max="4360" width="11.5" bestFit="1" customWidth="1"/>
    <col min="4609" max="4609" width="5.1640625" customWidth="1"/>
    <col min="4610" max="4610" width="10.33203125" customWidth="1"/>
    <col min="4611" max="4611" width="88.5" customWidth="1"/>
    <col min="4612" max="4612" width="13.83203125" bestFit="1" customWidth="1"/>
    <col min="4613" max="4613" width="8.83203125" bestFit="1" customWidth="1"/>
    <col min="4614" max="4614" width="8.33203125" bestFit="1" customWidth="1"/>
    <col min="4615" max="4615" width="10" customWidth="1"/>
    <col min="4616" max="4616" width="11.5" bestFit="1" customWidth="1"/>
    <col min="4865" max="4865" width="5.1640625" customWidth="1"/>
    <col min="4866" max="4866" width="10.33203125" customWidth="1"/>
    <col min="4867" max="4867" width="88.5" customWidth="1"/>
    <col min="4868" max="4868" width="13.83203125" bestFit="1" customWidth="1"/>
    <col min="4869" max="4869" width="8.83203125" bestFit="1" customWidth="1"/>
    <col min="4870" max="4870" width="8.33203125" bestFit="1" customWidth="1"/>
    <col min="4871" max="4871" width="10" customWidth="1"/>
    <col min="4872" max="4872" width="11.5" bestFit="1" customWidth="1"/>
    <col min="5121" max="5121" width="5.1640625" customWidth="1"/>
    <col min="5122" max="5122" width="10.33203125" customWidth="1"/>
    <col min="5123" max="5123" width="88.5" customWidth="1"/>
    <col min="5124" max="5124" width="13.83203125" bestFit="1" customWidth="1"/>
    <col min="5125" max="5125" width="8.83203125" bestFit="1" customWidth="1"/>
    <col min="5126" max="5126" width="8.33203125" bestFit="1" customWidth="1"/>
    <col min="5127" max="5127" width="10" customWidth="1"/>
    <col min="5128" max="5128" width="11.5" bestFit="1" customWidth="1"/>
    <col min="5377" max="5377" width="5.1640625" customWidth="1"/>
    <col min="5378" max="5378" width="10.33203125" customWidth="1"/>
    <col min="5379" max="5379" width="88.5" customWidth="1"/>
    <col min="5380" max="5380" width="13.83203125" bestFit="1" customWidth="1"/>
    <col min="5381" max="5381" width="8.83203125" bestFit="1" customWidth="1"/>
    <col min="5382" max="5382" width="8.33203125" bestFit="1" customWidth="1"/>
    <col min="5383" max="5383" width="10" customWidth="1"/>
    <col min="5384" max="5384" width="11.5" bestFit="1" customWidth="1"/>
    <col min="5633" max="5633" width="5.1640625" customWidth="1"/>
    <col min="5634" max="5634" width="10.33203125" customWidth="1"/>
    <col min="5635" max="5635" width="88.5" customWidth="1"/>
    <col min="5636" max="5636" width="13.83203125" bestFit="1" customWidth="1"/>
    <col min="5637" max="5637" width="8.83203125" bestFit="1" customWidth="1"/>
    <col min="5638" max="5638" width="8.33203125" bestFit="1" customWidth="1"/>
    <col min="5639" max="5639" width="10" customWidth="1"/>
    <col min="5640" max="5640" width="11.5" bestFit="1" customWidth="1"/>
    <col min="5889" max="5889" width="5.1640625" customWidth="1"/>
    <col min="5890" max="5890" width="10.33203125" customWidth="1"/>
    <col min="5891" max="5891" width="88.5" customWidth="1"/>
    <col min="5892" max="5892" width="13.83203125" bestFit="1" customWidth="1"/>
    <col min="5893" max="5893" width="8.83203125" bestFit="1" customWidth="1"/>
    <col min="5894" max="5894" width="8.33203125" bestFit="1" customWidth="1"/>
    <col min="5895" max="5895" width="10" customWidth="1"/>
    <col min="5896" max="5896" width="11.5" bestFit="1" customWidth="1"/>
    <col min="6145" max="6145" width="5.1640625" customWidth="1"/>
    <col min="6146" max="6146" width="10.33203125" customWidth="1"/>
    <col min="6147" max="6147" width="88.5" customWidth="1"/>
    <col min="6148" max="6148" width="13.83203125" bestFit="1" customWidth="1"/>
    <col min="6149" max="6149" width="8.83203125" bestFit="1" customWidth="1"/>
    <col min="6150" max="6150" width="8.33203125" bestFit="1" customWidth="1"/>
    <col min="6151" max="6151" width="10" customWidth="1"/>
    <col min="6152" max="6152" width="11.5" bestFit="1" customWidth="1"/>
    <col min="6401" max="6401" width="5.1640625" customWidth="1"/>
    <col min="6402" max="6402" width="10.33203125" customWidth="1"/>
    <col min="6403" max="6403" width="88.5" customWidth="1"/>
    <col min="6404" max="6404" width="13.83203125" bestFit="1" customWidth="1"/>
    <col min="6405" max="6405" width="8.83203125" bestFit="1" customWidth="1"/>
    <col min="6406" max="6406" width="8.33203125" bestFit="1" customWidth="1"/>
    <col min="6407" max="6407" width="10" customWidth="1"/>
    <col min="6408" max="6408" width="11.5" bestFit="1" customWidth="1"/>
    <col min="6657" max="6657" width="5.1640625" customWidth="1"/>
    <col min="6658" max="6658" width="10.33203125" customWidth="1"/>
    <col min="6659" max="6659" width="88.5" customWidth="1"/>
    <col min="6660" max="6660" width="13.83203125" bestFit="1" customWidth="1"/>
    <col min="6661" max="6661" width="8.83203125" bestFit="1" customWidth="1"/>
    <col min="6662" max="6662" width="8.33203125" bestFit="1" customWidth="1"/>
    <col min="6663" max="6663" width="10" customWidth="1"/>
    <col min="6664" max="6664" width="11.5" bestFit="1" customWidth="1"/>
    <col min="6913" max="6913" width="5.1640625" customWidth="1"/>
    <col min="6914" max="6914" width="10.33203125" customWidth="1"/>
    <col min="6915" max="6915" width="88.5" customWidth="1"/>
    <col min="6916" max="6916" width="13.83203125" bestFit="1" customWidth="1"/>
    <col min="6917" max="6917" width="8.83203125" bestFit="1" customWidth="1"/>
    <col min="6918" max="6918" width="8.33203125" bestFit="1" customWidth="1"/>
    <col min="6919" max="6919" width="10" customWidth="1"/>
    <col min="6920" max="6920" width="11.5" bestFit="1" customWidth="1"/>
    <col min="7169" max="7169" width="5.1640625" customWidth="1"/>
    <col min="7170" max="7170" width="10.33203125" customWidth="1"/>
    <col min="7171" max="7171" width="88.5" customWidth="1"/>
    <col min="7172" max="7172" width="13.83203125" bestFit="1" customWidth="1"/>
    <col min="7173" max="7173" width="8.83203125" bestFit="1" customWidth="1"/>
    <col min="7174" max="7174" width="8.33203125" bestFit="1" customWidth="1"/>
    <col min="7175" max="7175" width="10" customWidth="1"/>
    <col min="7176" max="7176" width="11.5" bestFit="1" customWidth="1"/>
    <col min="7425" max="7425" width="5.1640625" customWidth="1"/>
    <col min="7426" max="7426" width="10.33203125" customWidth="1"/>
    <col min="7427" max="7427" width="88.5" customWidth="1"/>
    <col min="7428" max="7428" width="13.83203125" bestFit="1" customWidth="1"/>
    <col min="7429" max="7429" width="8.83203125" bestFit="1" customWidth="1"/>
    <col min="7430" max="7430" width="8.33203125" bestFit="1" customWidth="1"/>
    <col min="7431" max="7431" width="10" customWidth="1"/>
    <col min="7432" max="7432" width="11.5" bestFit="1" customWidth="1"/>
    <col min="7681" max="7681" width="5.1640625" customWidth="1"/>
    <col min="7682" max="7682" width="10.33203125" customWidth="1"/>
    <col min="7683" max="7683" width="88.5" customWidth="1"/>
    <col min="7684" max="7684" width="13.83203125" bestFit="1" customWidth="1"/>
    <col min="7685" max="7685" width="8.83203125" bestFit="1" customWidth="1"/>
    <col min="7686" max="7686" width="8.33203125" bestFit="1" customWidth="1"/>
    <col min="7687" max="7687" width="10" customWidth="1"/>
    <col min="7688" max="7688" width="11.5" bestFit="1" customWidth="1"/>
    <col min="7937" max="7937" width="5.1640625" customWidth="1"/>
    <col min="7938" max="7938" width="10.33203125" customWidth="1"/>
    <col min="7939" max="7939" width="88.5" customWidth="1"/>
    <col min="7940" max="7940" width="13.83203125" bestFit="1" customWidth="1"/>
    <col min="7941" max="7941" width="8.83203125" bestFit="1" customWidth="1"/>
    <col min="7942" max="7942" width="8.33203125" bestFit="1" customWidth="1"/>
    <col min="7943" max="7943" width="10" customWidth="1"/>
    <col min="7944" max="7944" width="11.5" bestFit="1" customWidth="1"/>
    <col min="8193" max="8193" width="5.1640625" customWidth="1"/>
    <col min="8194" max="8194" width="10.33203125" customWidth="1"/>
    <col min="8195" max="8195" width="88.5" customWidth="1"/>
    <col min="8196" max="8196" width="13.83203125" bestFit="1" customWidth="1"/>
    <col min="8197" max="8197" width="8.83203125" bestFit="1" customWidth="1"/>
    <col min="8198" max="8198" width="8.33203125" bestFit="1" customWidth="1"/>
    <col min="8199" max="8199" width="10" customWidth="1"/>
    <col min="8200" max="8200" width="11.5" bestFit="1" customWidth="1"/>
    <col min="8449" max="8449" width="5.1640625" customWidth="1"/>
    <col min="8450" max="8450" width="10.33203125" customWidth="1"/>
    <col min="8451" max="8451" width="88.5" customWidth="1"/>
    <col min="8452" max="8452" width="13.83203125" bestFit="1" customWidth="1"/>
    <col min="8453" max="8453" width="8.83203125" bestFit="1" customWidth="1"/>
    <col min="8454" max="8454" width="8.33203125" bestFit="1" customWidth="1"/>
    <col min="8455" max="8455" width="10" customWidth="1"/>
    <col min="8456" max="8456" width="11.5" bestFit="1" customWidth="1"/>
    <col min="8705" max="8705" width="5.1640625" customWidth="1"/>
    <col min="8706" max="8706" width="10.33203125" customWidth="1"/>
    <col min="8707" max="8707" width="88.5" customWidth="1"/>
    <col min="8708" max="8708" width="13.83203125" bestFit="1" customWidth="1"/>
    <col min="8709" max="8709" width="8.83203125" bestFit="1" customWidth="1"/>
    <col min="8710" max="8710" width="8.33203125" bestFit="1" customWidth="1"/>
    <col min="8711" max="8711" width="10" customWidth="1"/>
    <col min="8712" max="8712" width="11.5" bestFit="1" customWidth="1"/>
    <col min="8961" max="8961" width="5.1640625" customWidth="1"/>
    <col min="8962" max="8962" width="10.33203125" customWidth="1"/>
    <col min="8963" max="8963" width="88.5" customWidth="1"/>
    <col min="8964" max="8964" width="13.83203125" bestFit="1" customWidth="1"/>
    <col min="8965" max="8965" width="8.83203125" bestFit="1" customWidth="1"/>
    <col min="8966" max="8966" width="8.33203125" bestFit="1" customWidth="1"/>
    <col min="8967" max="8967" width="10" customWidth="1"/>
    <col min="8968" max="8968" width="11.5" bestFit="1" customWidth="1"/>
    <col min="9217" max="9217" width="5.1640625" customWidth="1"/>
    <col min="9218" max="9218" width="10.33203125" customWidth="1"/>
    <col min="9219" max="9219" width="88.5" customWidth="1"/>
    <col min="9220" max="9220" width="13.83203125" bestFit="1" customWidth="1"/>
    <col min="9221" max="9221" width="8.83203125" bestFit="1" customWidth="1"/>
    <col min="9222" max="9222" width="8.33203125" bestFit="1" customWidth="1"/>
    <col min="9223" max="9223" width="10" customWidth="1"/>
    <col min="9224" max="9224" width="11.5" bestFit="1" customWidth="1"/>
    <col min="9473" max="9473" width="5.1640625" customWidth="1"/>
    <col min="9474" max="9474" width="10.33203125" customWidth="1"/>
    <col min="9475" max="9475" width="88.5" customWidth="1"/>
    <col min="9476" max="9476" width="13.83203125" bestFit="1" customWidth="1"/>
    <col min="9477" max="9477" width="8.83203125" bestFit="1" customWidth="1"/>
    <col min="9478" max="9478" width="8.33203125" bestFit="1" customWidth="1"/>
    <col min="9479" max="9479" width="10" customWidth="1"/>
    <col min="9480" max="9480" width="11.5" bestFit="1" customWidth="1"/>
    <col min="9729" max="9729" width="5.1640625" customWidth="1"/>
    <col min="9730" max="9730" width="10.33203125" customWidth="1"/>
    <col min="9731" max="9731" width="88.5" customWidth="1"/>
    <col min="9732" max="9732" width="13.83203125" bestFit="1" customWidth="1"/>
    <col min="9733" max="9733" width="8.83203125" bestFit="1" customWidth="1"/>
    <col min="9734" max="9734" width="8.33203125" bestFit="1" customWidth="1"/>
    <col min="9735" max="9735" width="10" customWidth="1"/>
    <col min="9736" max="9736" width="11.5" bestFit="1" customWidth="1"/>
    <col min="9985" max="9985" width="5.1640625" customWidth="1"/>
    <col min="9986" max="9986" width="10.33203125" customWidth="1"/>
    <col min="9987" max="9987" width="88.5" customWidth="1"/>
    <col min="9988" max="9988" width="13.83203125" bestFit="1" customWidth="1"/>
    <col min="9989" max="9989" width="8.83203125" bestFit="1" customWidth="1"/>
    <col min="9990" max="9990" width="8.33203125" bestFit="1" customWidth="1"/>
    <col min="9991" max="9991" width="10" customWidth="1"/>
    <col min="9992" max="9992" width="11.5" bestFit="1" customWidth="1"/>
    <col min="10241" max="10241" width="5.1640625" customWidth="1"/>
    <col min="10242" max="10242" width="10.33203125" customWidth="1"/>
    <col min="10243" max="10243" width="88.5" customWidth="1"/>
    <col min="10244" max="10244" width="13.83203125" bestFit="1" customWidth="1"/>
    <col min="10245" max="10245" width="8.83203125" bestFit="1" customWidth="1"/>
    <col min="10246" max="10246" width="8.33203125" bestFit="1" customWidth="1"/>
    <col min="10247" max="10247" width="10" customWidth="1"/>
    <col min="10248" max="10248" width="11.5" bestFit="1" customWidth="1"/>
    <col min="10497" max="10497" width="5.1640625" customWidth="1"/>
    <col min="10498" max="10498" width="10.33203125" customWidth="1"/>
    <col min="10499" max="10499" width="88.5" customWidth="1"/>
    <col min="10500" max="10500" width="13.83203125" bestFit="1" customWidth="1"/>
    <col min="10501" max="10501" width="8.83203125" bestFit="1" customWidth="1"/>
    <col min="10502" max="10502" width="8.33203125" bestFit="1" customWidth="1"/>
    <col min="10503" max="10503" width="10" customWidth="1"/>
    <col min="10504" max="10504" width="11.5" bestFit="1" customWidth="1"/>
    <col min="10753" max="10753" width="5.1640625" customWidth="1"/>
    <col min="10754" max="10754" width="10.33203125" customWidth="1"/>
    <col min="10755" max="10755" width="88.5" customWidth="1"/>
    <col min="10756" max="10756" width="13.83203125" bestFit="1" customWidth="1"/>
    <col min="10757" max="10757" width="8.83203125" bestFit="1" customWidth="1"/>
    <col min="10758" max="10758" width="8.33203125" bestFit="1" customWidth="1"/>
    <col min="10759" max="10759" width="10" customWidth="1"/>
    <col min="10760" max="10760" width="11.5" bestFit="1" customWidth="1"/>
    <col min="11009" max="11009" width="5.1640625" customWidth="1"/>
    <col min="11010" max="11010" width="10.33203125" customWidth="1"/>
    <col min="11011" max="11011" width="88.5" customWidth="1"/>
    <col min="11012" max="11012" width="13.83203125" bestFit="1" customWidth="1"/>
    <col min="11013" max="11013" width="8.83203125" bestFit="1" customWidth="1"/>
    <col min="11014" max="11014" width="8.33203125" bestFit="1" customWidth="1"/>
    <col min="11015" max="11015" width="10" customWidth="1"/>
    <col min="11016" max="11016" width="11.5" bestFit="1" customWidth="1"/>
    <col min="11265" max="11265" width="5.1640625" customWidth="1"/>
    <col min="11266" max="11266" width="10.33203125" customWidth="1"/>
    <col min="11267" max="11267" width="88.5" customWidth="1"/>
    <col min="11268" max="11268" width="13.83203125" bestFit="1" customWidth="1"/>
    <col min="11269" max="11269" width="8.83203125" bestFit="1" customWidth="1"/>
    <col min="11270" max="11270" width="8.33203125" bestFit="1" customWidth="1"/>
    <col min="11271" max="11271" width="10" customWidth="1"/>
    <col min="11272" max="11272" width="11.5" bestFit="1" customWidth="1"/>
    <col min="11521" max="11521" width="5.1640625" customWidth="1"/>
    <col min="11522" max="11522" width="10.33203125" customWidth="1"/>
    <col min="11523" max="11523" width="88.5" customWidth="1"/>
    <col min="11524" max="11524" width="13.83203125" bestFit="1" customWidth="1"/>
    <col min="11525" max="11525" width="8.83203125" bestFit="1" customWidth="1"/>
    <col min="11526" max="11526" width="8.33203125" bestFit="1" customWidth="1"/>
    <col min="11527" max="11527" width="10" customWidth="1"/>
    <col min="11528" max="11528" width="11.5" bestFit="1" customWidth="1"/>
    <col min="11777" max="11777" width="5.1640625" customWidth="1"/>
    <col min="11778" max="11778" width="10.33203125" customWidth="1"/>
    <col min="11779" max="11779" width="88.5" customWidth="1"/>
    <col min="11780" max="11780" width="13.83203125" bestFit="1" customWidth="1"/>
    <col min="11781" max="11781" width="8.83203125" bestFit="1" customWidth="1"/>
    <col min="11782" max="11782" width="8.33203125" bestFit="1" customWidth="1"/>
    <col min="11783" max="11783" width="10" customWidth="1"/>
    <col min="11784" max="11784" width="11.5" bestFit="1" customWidth="1"/>
    <col min="12033" max="12033" width="5.1640625" customWidth="1"/>
    <col min="12034" max="12034" width="10.33203125" customWidth="1"/>
    <col min="12035" max="12035" width="88.5" customWidth="1"/>
    <col min="12036" max="12036" width="13.83203125" bestFit="1" customWidth="1"/>
    <col min="12037" max="12037" width="8.83203125" bestFit="1" customWidth="1"/>
    <col min="12038" max="12038" width="8.33203125" bestFit="1" customWidth="1"/>
    <col min="12039" max="12039" width="10" customWidth="1"/>
    <col min="12040" max="12040" width="11.5" bestFit="1" customWidth="1"/>
    <col min="12289" max="12289" width="5.1640625" customWidth="1"/>
    <col min="12290" max="12290" width="10.33203125" customWidth="1"/>
    <col min="12291" max="12291" width="88.5" customWidth="1"/>
    <col min="12292" max="12292" width="13.83203125" bestFit="1" customWidth="1"/>
    <col min="12293" max="12293" width="8.83203125" bestFit="1" customWidth="1"/>
    <col min="12294" max="12294" width="8.33203125" bestFit="1" customWidth="1"/>
    <col min="12295" max="12295" width="10" customWidth="1"/>
    <col min="12296" max="12296" width="11.5" bestFit="1" customWidth="1"/>
    <col min="12545" max="12545" width="5.1640625" customWidth="1"/>
    <col min="12546" max="12546" width="10.33203125" customWidth="1"/>
    <col min="12547" max="12547" width="88.5" customWidth="1"/>
    <col min="12548" max="12548" width="13.83203125" bestFit="1" customWidth="1"/>
    <col min="12549" max="12549" width="8.83203125" bestFit="1" customWidth="1"/>
    <col min="12550" max="12550" width="8.33203125" bestFit="1" customWidth="1"/>
    <col min="12551" max="12551" width="10" customWidth="1"/>
    <col min="12552" max="12552" width="11.5" bestFit="1" customWidth="1"/>
    <col min="12801" max="12801" width="5.1640625" customWidth="1"/>
    <col min="12802" max="12802" width="10.33203125" customWidth="1"/>
    <col min="12803" max="12803" width="88.5" customWidth="1"/>
    <col min="12804" max="12804" width="13.83203125" bestFit="1" customWidth="1"/>
    <col min="12805" max="12805" width="8.83203125" bestFit="1" customWidth="1"/>
    <col min="12806" max="12806" width="8.33203125" bestFit="1" customWidth="1"/>
    <col min="12807" max="12807" width="10" customWidth="1"/>
    <col min="12808" max="12808" width="11.5" bestFit="1" customWidth="1"/>
    <col min="13057" max="13057" width="5.1640625" customWidth="1"/>
    <col min="13058" max="13058" width="10.33203125" customWidth="1"/>
    <col min="13059" max="13059" width="88.5" customWidth="1"/>
    <col min="13060" max="13060" width="13.83203125" bestFit="1" customWidth="1"/>
    <col min="13061" max="13061" width="8.83203125" bestFit="1" customWidth="1"/>
    <col min="13062" max="13062" width="8.33203125" bestFit="1" customWidth="1"/>
    <col min="13063" max="13063" width="10" customWidth="1"/>
    <col min="13064" max="13064" width="11.5" bestFit="1" customWidth="1"/>
    <col min="13313" max="13313" width="5.1640625" customWidth="1"/>
    <col min="13314" max="13314" width="10.33203125" customWidth="1"/>
    <col min="13315" max="13315" width="88.5" customWidth="1"/>
    <col min="13316" max="13316" width="13.83203125" bestFit="1" customWidth="1"/>
    <col min="13317" max="13317" width="8.83203125" bestFit="1" customWidth="1"/>
    <col min="13318" max="13318" width="8.33203125" bestFit="1" customWidth="1"/>
    <col min="13319" max="13319" width="10" customWidth="1"/>
    <col min="13320" max="13320" width="11.5" bestFit="1" customWidth="1"/>
    <col min="13569" max="13569" width="5.1640625" customWidth="1"/>
    <col min="13570" max="13570" width="10.33203125" customWidth="1"/>
    <col min="13571" max="13571" width="88.5" customWidth="1"/>
    <col min="13572" max="13572" width="13.83203125" bestFit="1" customWidth="1"/>
    <col min="13573" max="13573" width="8.83203125" bestFit="1" customWidth="1"/>
    <col min="13574" max="13574" width="8.33203125" bestFit="1" customWidth="1"/>
    <col min="13575" max="13575" width="10" customWidth="1"/>
    <col min="13576" max="13576" width="11.5" bestFit="1" customWidth="1"/>
    <col min="13825" max="13825" width="5.1640625" customWidth="1"/>
    <col min="13826" max="13826" width="10.33203125" customWidth="1"/>
    <col min="13827" max="13827" width="88.5" customWidth="1"/>
    <col min="13828" max="13828" width="13.83203125" bestFit="1" customWidth="1"/>
    <col min="13829" max="13829" width="8.83203125" bestFit="1" customWidth="1"/>
    <col min="13830" max="13830" width="8.33203125" bestFit="1" customWidth="1"/>
    <col min="13831" max="13831" width="10" customWidth="1"/>
    <col min="13832" max="13832" width="11.5" bestFit="1" customWidth="1"/>
    <col min="14081" max="14081" width="5.1640625" customWidth="1"/>
    <col min="14082" max="14082" width="10.33203125" customWidth="1"/>
    <col min="14083" max="14083" width="88.5" customWidth="1"/>
    <col min="14084" max="14084" width="13.83203125" bestFit="1" customWidth="1"/>
    <col min="14085" max="14085" width="8.83203125" bestFit="1" customWidth="1"/>
    <col min="14086" max="14086" width="8.33203125" bestFit="1" customWidth="1"/>
    <col min="14087" max="14087" width="10" customWidth="1"/>
    <col min="14088" max="14088" width="11.5" bestFit="1" customWidth="1"/>
    <col min="14337" max="14337" width="5.1640625" customWidth="1"/>
    <col min="14338" max="14338" width="10.33203125" customWidth="1"/>
    <col min="14339" max="14339" width="88.5" customWidth="1"/>
    <col min="14340" max="14340" width="13.83203125" bestFit="1" customWidth="1"/>
    <col min="14341" max="14341" width="8.83203125" bestFit="1" customWidth="1"/>
    <col min="14342" max="14342" width="8.33203125" bestFit="1" customWidth="1"/>
    <col min="14343" max="14343" width="10" customWidth="1"/>
    <col min="14344" max="14344" width="11.5" bestFit="1" customWidth="1"/>
    <col min="14593" max="14593" width="5.1640625" customWidth="1"/>
    <col min="14594" max="14594" width="10.33203125" customWidth="1"/>
    <col min="14595" max="14595" width="88.5" customWidth="1"/>
    <col min="14596" max="14596" width="13.83203125" bestFit="1" customWidth="1"/>
    <col min="14597" max="14597" width="8.83203125" bestFit="1" customWidth="1"/>
    <col min="14598" max="14598" width="8.33203125" bestFit="1" customWidth="1"/>
    <col min="14599" max="14599" width="10" customWidth="1"/>
    <col min="14600" max="14600" width="11.5" bestFit="1" customWidth="1"/>
    <col min="14849" max="14849" width="5.1640625" customWidth="1"/>
    <col min="14850" max="14850" width="10.33203125" customWidth="1"/>
    <col min="14851" max="14851" width="88.5" customWidth="1"/>
    <col min="14852" max="14852" width="13.83203125" bestFit="1" customWidth="1"/>
    <col min="14853" max="14853" width="8.83203125" bestFit="1" customWidth="1"/>
    <col min="14854" max="14854" width="8.33203125" bestFit="1" customWidth="1"/>
    <col min="14855" max="14855" width="10" customWidth="1"/>
    <col min="14856" max="14856" width="11.5" bestFit="1" customWidth="1"/>
    <col min="15105" max="15105" width="5.1640625" customWidth="1"/>
    <col min="15106" max="15106" width="10.33203125" customWidth="1"/>
    <col min="15107" max="15107" width="88.5" customWidth="1"/>
    <col min="15108" max="15108" width="13.83203125" bestFit="1" customWidth="1"/>
    <col min="15109" max="15109" width="8.83203125" bestFit="1" customWidth="1"/>
    <col min="15110" max="15110" width="8.33203125" bestFit="1" customWidth="1"/>
    <col min="15111" max="15111" width="10" customWidth="1"/>
    <col min="15112" max="15112" width="11.5" bestFit="1" customWidth="1"/>
    <col min="15361" max="15361" width="5.1640625" customWidth="1"/>
    <col min="15362" max="15362" width="10.33203125" customWidth="1"/>
    <col min="15363" max="15363" width="88.5" customWidth="1"/>
    <col min="15364" max="15364" width="13.83203125" bestFit="1" customWidth="1"/>
    <col min="15365" max="15365" width="8.83203125" bestFit="1" customWidth="1"/>
    <col min="15366" max="15366" width="8.33203125" bestFit="1" customWidth="1"/>
    <col min="15367" max="15367" width="10" customWidth="1"/>
    <col min="15368" max="15368" width="11.5" bestFit="1" customWidth="1"/>
    <col min="15617" max="15617" width="5.1640625" customWidth="1"/>
    <col min="15618" max="15618" width="10.33203125" customWidth="1"/>
    <col min="15619" max="15619" width="88.5" customWidth="1"/>
    <col min="15620" max="15620" width="13.83203125" bestFit="1" customWidth="1"/>
    <col min="15621" max="15621" width="8.83203125" bestFit="1" customWidth="1"/>
    <col min="15622" max="15622" width="8.33203125" bestFit="1" customWidth="1"/>
    <col min="15623" max="15623" width="10" customWidth="1"/>
    <col min="15624" max="15624" width="11.5" bestFit="1" customWidth="1"/>
    <col min="15873" max="15873" width="5.1640625" customWidth="1"/>
    <col min="15874" max="15874" width="10.33203125" customWidth="1"/>
    <col min="15875" max="15875" width="88.5" customWidth="1"/>
    <col min="15876" max="15876" width="13.83203125" bestFit="1" customWidth="1"/>
    <col min="15877" max="15877" width="8.83203125" bestFit="1" customWidth="1"/>
    <col min="15878" max="15878" width="8.33203125" bestFit="1" customWidth="1"/>
    <col min="15879" max="15879" width="10" customWidth="1"/>
    <col min="15880" max="15880" width="11.5" bestFit="1" customWidth="1"/>
    <col min="16129" max="16129" width="5.1640625" customWidth="1"/>
    <col min="16130" max="16130" width="10.33203125" customWidth="1"/>
    <col min="16131" max="16131" width="88.5" customWidth="1"/>
    <col min="16132" max="16132" width="13.83203125" bestFit="1" customWidth="1"/>
    <col min="16133" max="16133" width="8.83203125" bestFit="1" customWidth="1"/>
    <col min="16134" max="16134" width="8.33203125" bestFit="1" customWidth="1"/>
    <col min="16135" max="16135" width="10" customWidth="1"/>
    <col min="16136" max="16136" width="11.5" bestFit="1" customWidth="1"/>
  </cols>
  <sheetData>
    <row r="1" spans="1:9" ht="34.5" thickBot="1">
      <c r="A1" s="226" t="s">
        <v>1545</v>
      </c>
      <c r="B1" s="227" t="s">
        <v>1546</v>
      </c>
      <c r="C1" s="227" t="s">
        <v>57</v>
      </c>
      <c r="D1" s="227" t="s">
        <v>1547</v>
      </c>
      <c r="E1" s="227" t="s">
        <v>1548</v>
      </c>
      <c r="F1" s="227" t="s">
        <v>161</v>
      </c>
      <c r="G1" s="228" t="s">
        <v>1549</v>
      </c>
      <c r="H1" s="229" t="s">
        <v>1550</v>
      </c>
    </row>
    <row r="2" spans="1:9" ht="22.5">
      <c r="A2" s="230">
        <v>1</v>
      </c>
      <c r="B2" s="448" t="s">
        <v>1628</v>
      </c>
      <c r="C2" s="231" t="s">
        <v>1629</v>
      </c>
      <c r="D2" s="232"/>
      <c r="E2" s="232" t="s">
        <v>1630</v>
      </c>
      <c r="F2" s="232">
        <v>1</v>
      </c>
      <c r="G2" s="233"/>
      <c r="H2" s="234">
        <f t="shared" ref="H2:H14" si="0">F2*G2</f>
        <v>0</v>
      </c>
      <c r="I2" s="291"/>
    </row>
    <row r="3" spans="1:9">
      <c r="A3" s="235">
        <v>2</v>
      </c>
      <c r="B3" s="449"/>
      <c r="C3" s="236" t="s">
        <v>1631</v>
      </c>
      <c r="D3" s="237"/>
      <c r="E3" s="238" t="s">
        <v>1555</v>
      </c>
      <c r="F3" s="238">
        <v>1</v>
      </c>
      <c r="G3" s="239"/>
      <c r="H3" s="240">
        <f t="shared" si="0"/>
        <v>0</v>
      </c>
      <c r="I3" s="291"/>
    </row>
    <row r="4" spans="1:9">
      <c r="A4" s="235">
        <v>3</v>
      </c>
      <c r="B4" s="449"/>
      <c r="C4" s="236" t="s">
        <v>1632</v>
      </c>
      <c r="D4" s="241"/>
      <c r="E4" s="238" t="s">
        <v>1555</v>
      </c>
      <c r="F4" s="238">
        <v>1</v>
      </c>
      <c r="G4" s="242"/>
      <c r="H4" s="240">
        <f t="shared" si="0"/>
        <v>0</v>
      </c>
      <c r="I4" s="291"/>
    </row>
    <row r="5" spans="1:9" s="280" customFormat="1" ht="12.75">
      <c r="A5" s="235">
        <v>4</v>
      </c>
      <c r="B5" s="449"/>
      <c r="C5" s="245" t="s">
        <v>1633</v>
      </c>
      <c r="D5" s="292"/>
      <c r="E5" s="246" t="s">
        <v>1555</v>
      </c>
      <c r="F5" s="246">
        <v>1</v>
      </c>
      <c r="G5" s="247"/>
      <c r="H5" s="248">
        <f t="shared" si="0"/>
        <v>0</v>
      </c>
      <c r="I5" s="291"/>
    </row>
    <row r="6" spans="1:9">
      <c r="A6" s="235">
        <v>5</v>
      </c>
      <c r="B6" s="449"/>
      <c r="C6" s="236" t="s">
        <v>1634</v>
      </c>
      <c r="D6" s="241"/>
      <c r="E6" s="241" t="s">
        <v>1508</v>
      </c>
      <c r="F6" s="241">
        <v>1</v>
      </c>
      <c r="G6" s="242"/>
      <c r="H6" s="240">
        <f t="shared" si="0"/>
        <v>0</v>
      </c>
      <c r="I6" s="291"/>
    </row>
    <row r="7" spans="1:9" s="280" customFormat="1" ht="12.75">
      <c r="A7" s="235">
        <v>6</v>
      </c>
      <c r="B7" s="449"/>
      <c r="C7" s="236" t="s">
        <v>1635</v>
      </c>
      <c r="D7" s="241"/>
      <c r="E7" s="241" t="s">
        <v>1508</v>
      </c>
      <c r="F7" s="241">
        <v>1</v>
      </c>
      <c r="G7" s="242"/>
      <c r="H7" s="240">
        <f t="shared" si="0"/>
        <v>0</v>
      </c>
      <c r="I7" s="291"/>
    </row>
    <row r="8" spans="1:9" s="280" customFormat="1" ht="22.5">
      <c r="A8" s="235">
        <v>7</v>
      </c>
      <c r="B8" s="449"/>
      <c r="C8" s="236" t="s">
        <v>1636</v>
      </c>
      <c r="D8" s="241"/>
      <c r="E8" s="241" t="s">
        <v>1508</v>
      </c>
      <c r="F8" s="241">
        <v>1</v>
      </c>
      <c r="G8" s="242"/>
      <c r="H8" s="240">
        <f t="shared" si="0"/>
        <v>0</v>
      </c>
      <c r="I8" s="293"/>
    </row>
    <row r="9" spans="1:9" s="280" customFormat="1" ht="23.25" thickBot="1">
      <c r="A9" s="235">
        <v>8</v>
      </c>
      <c r="B9" s="449"/>
      <c r="C9" s="245" t="s">
        <v>1637</v>
      </c>
      <c r="D9" s="246"/>
      <c r="E9" s="246" t="s">
        <v>1508</v>
      </c>
      <c r="F9" s="246">
        <v>4</v>
      </c>
      <c r="G9" s="247"/>
      <c r="H9" s="248">
        <f t="shared" si="0"/>
        <v>0</v>
      </c>
      <c r="I9" s="293"/>
    </row>
    <row r="10" spans="1:9">
      <c r="A10" s="230">
        <v>9</v>
      </c>
      <c r="B10" s="451" t="s">
        <v>1578</v>
      </c>
      <c r="C10" s="294" t="s">
        <v>1638</v>
      </c>
      <c r="D10" s="232"/>
      <c r="E10" s="295" t="s">
        <v>307</v>
      </c>
      <c r="F10" s="232">
        <v>20</v>
      </c>
      <c r="G10" s="233"/>
      <c r="H10" s="259">
        <f t="shared" si="0"/>
        <v>0</v>
      </c>
      <c r="I10" s="291"/>
    </row>
    <row r="11" spans="1:9">
      <c r="A11" s="235">
        <v>10</v>
      </c>
      <c r="B11" s="452"/>
      <c r="C11" s="243" t="s">
        <v>1639</v>
      </c>
      <c r="D11" s="241"/>
      <c r="E11" s="277" t="s">
        <v>307</v>
      </c>
      <c r="F11" s="241">
        <v>25</v>
      </c>
      <c r="G11" s="242"/>
      <c r="H11" s="248">
        <f t="shared" si="0"/>
        <v>0</v>
      </c>
      <c r="I11" s="291"/>
    </row>
    <row r="12" spans="1:9" ht="12" thickBot="1">
      <c r="A12" s="235">
        <v>11</v>
      </c>
      <c r="B12" s="452"/>
      <c r="C12" s="243" t="s">
        <v>1640</v>
      </c>
      <c r="D12" s="241"/>
      <c r="E12" s="241" t="s">
        <v>307</v>
      </c>
      <c r="F12" s="296">
        <v>75</v>
      </c>
      <c r="G12" s="242"/>
      <c r="H12" s="240">
        <f t="shared" si="0"/>
        <v>0</v>
      </c>
      <c r="I12" s="291"/>
    </row>
    <row r="13" spans="1:9">
      <c r="A13" s="230">
        <v>12</v>
      </c>
      <c r="B13" s="445" t="s">
        <v>1616</v>
      </c>
      <c r="C13" s="231" t="s">
        <v>1617</v>
      </c>
      <c r="D13" s="232"/>
      <c r="E13" s="232" t="s">
        <v>1439</v>
      </c>
      <c r="F13" s="232">
        <v>1</v>
      </c>
      <c r="G13" s="233"/>
      <c r="H13" s="234">
        <f t="shared" si="0"/>
        <v>0</v>
      </c>
      <c r="I13" s="291"/>
    </row>
    <row r="14" spans="1:9" ht="12" thickBot="1">
      <c r="A14" s="235">
        <v>13</v>
      </c>
      <c r="B14" s="446"/>
      <c r="C14" s="236" t="s">
        <v>1618</v>
      </c>
      <c r="D14" s="241"/>
      <c r="E14" s="241" t="s">
        <v>1439</v>
      </c>
      <c r="F14" s="241">
        <v>1</v>
      </c>
      <c r="G14" s="242"/>
      <c r="H14" s="240">
        <f t="shared" si="0"/>
        <v>0</v>
      </c>
      <c r="I14" s="291"/>
    </row>
    <row r="15" spans="1:9" ht="12" thickBot="1">
      <c r="A15" s="285"/>
      <c r="B15" s="286"/>
      <c r="C15" s="287" t="s">
        <v>1641</v>
      </c>
      <c r="D15" s="286"/>
      <c r="E15" s="286"/>
      <c r="F15" s="286"/>
      <c r="G15" s="288"/>
      <c r="H15" s="289">
        <f>SUM(H2:H14)</f>
        <v>0</v>
      </c>
    </row>
  </sheetData>
  <mergeCells count="3">
    <mergeCell ref="B2:B9"/>
    <mergeCell ref="B10:B12"/>
    <mergeCell ref="B13:B14"/>
  </mergeCells>
  <conditionalFormatting sqref="G2">
    <cfRule type="cellIs" dxfId="12" priority="2" stopIfTrue="1" operator="equal">
      <formula>0</formula>
    </cfRule>
  </conditionalFormatting>
  <conditionalFormatting sqref="H2:H15">
    <cfRule type="cellIs" dxfId="11" priority="1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CC6E2-68FD-412F-B107-8BF9A75B4A9E}">
  <dimension ref="A1:I95"/>
  <sheetViews>
    <sheetView workbookViewId="0">
      <selection activeCell="N65" sqref="N65"/>
    </sheetView>
  </sheetViews>
  <sheetFormatPr defaultRowHeight="11.25"/>
  <cols>
    <col min="1" max="1" width="5.1640625" style="290" customWidth="1"/>
    <col min="2" max="2" width="10.33203125" customWidth="1"/>
    <col min="3" max="3" width="88.5" customWidth="1"/>
    <col min="4" max="4" width="13.83203125" bestFit="1" customWidth="1"/>
    <col min="5" max="5" width="8.83203125" bestFit="1" customWidth="1"/>
    <col min="6" max="6" width="8.33203125" bestFit="1" customWidth="1"/>
    <col min="7" max="7" width="10" customWidth="1"/>
    <col min="8" max="8" width="10.6640625" bestFit="1" customWidth="1"/>
    <col min="257" max="257" width="5.1640625" customWidth="1"/>
    <col min="258" max="258" width="10.33203125" customWidth="1"/>
    <col min="259" max="259" width="88.5" customWidth="1"/>
    <col min="260" max="260" width="13.83203125" bestFit="1" customWidth="1"/>
    <col min="261" max="261" width="8.83203125" bestFit="1" customWidth="1"/>
    <col min="262" max="262" width="8.33203125" bestFit="1" customWidth="1"/>
    <col min="263" max="263" width="10" customWidth="1"/>
    <col min="264" max="264" width="10.6640625" bestFit="1" customWidth="1"/>
    <col min="513" max="513" width="5.1640625" customWidth="1"/>
    <col min="514" max="514" width="10.33203125" customWidth="1"/>
    <col min="515" max="515" width="88.5" customWidth="1"/>
    <col min="516" max="516" width="13.83203125" bestFit="1" customWidth="1"/>
    <col min="517" max="517" width="8.83203125" bestFit="1" customWidth="1"/>
    <col min="518" max="518" width="8.33203125" bestFit="1" customWidth="1"/>
    <col min="519" max="519" width="10" customWidth="1"/>
    <col min="520" max="520" width="10.6640625" bestFit="1" customWidth="1"/>
    <col min="769" max="769" width="5.1640625" customWidth="1"/>
    <col min="770" max="770" width="10.33203125" customWidth="1"/>
    <col min="771" max="771" width="88.5" customWidth="1"/>
    <col min="772" max="772" width="13.83203125" bestFit="1" customWidth="1"/>
    <col min="773" max="773" width="8.83203125" bestFit="1" customWidth="1"/>
    <col min="774" max="774" width="8.33203125" bestFit="1" customWidth="1"/>
    <col min="775" max="775" width="10" customWidth="1"/>
    <col min="776" max="776" width="10.6640625" bestFit="1" customWidth="1"/>
    <col min="1025" max="1025" width="5.1640625" customWidth="1"/>
    <col min="1026" max="1026" width="10.33203125" customWidth="1"/>
    <col min="1027" max="1027" width="88.5" customWidth="1"/>
    <col min="1028" max="1028" width="13.83203125" bestFit="1" customWidth="1"/>
    <col min="1029" max="1029" width="8.83203125" bestFit="1" customWidth="1"/>
    <col min="1030" max="1030" width="8.33203125" bestFit="1" customWidth="1"/>
    <col min="1031" max="1031" width="10" customWidth="1"/>
    <col min="1032" max="1032" width="10.6640625" bestFit="1" customWidth="1"/>
    <col min="1281" max="1281" width="5.1640625" customWidth="1"/>
    <col min="1282" max="1282" width="10.33203125" customWidth="1"/>
    <col min="1283" max="1283" width="88.5" customWidth="1"/>
    <col min="1284" max="1284" width="13.83203125" bestFit="1" customWidth="1"/>
    <col min="1285" max="1285" width="8.83203125" bestFit="1" customWidth="1"/>
    <col min="1286" max="1286" width="8.33203125" bestFit="1" customWidth="1"/>
    <col min="1287" max="1287" width="10" customWidth="1"/>
    <col min="1288" max="1288" width="10.6640625" bestFit="1" customWidth="1"/>
    <col min="1537" max="1537" width="5.1640625" customWidth="1"/>
    <col min="1538" max="1538" width="10.33203125" customWidth="1"/>
    <col min="1539" max="1539" width="88.5" customWidth="1"/>
    <col min="1540" max="1540" width="13.83203125" bestFit="1" customWidth="1"/>
    <col min="1541" max="1541" width="8.83203125" bestFit="1" customWidth="1"/>
    <col min="1542" max="1542" width="8.33203125" bestFit="1" customWidth="1"/>
    <col min="1543" max="1543" width="10" customWidth="1"/>
    <col min="1544" max="1544" width="10.6640625" bestFit="1" customWidth="1"/>
    <col min="1793" max="1793" width="5.1640625" customWidth="1"/>
    <col min="1794" max="1794" width="10.33203125" customWidth="1"/>
    <col min="1795" max="1795" width="88.5" customWidth="1"/>
    <col min="1796" max="1796" width="13.83203125" bestFit="1" customWidth="1"/>
    <col min="1797" max="1797" width="8.83203125" bestFit="1" customWidth="1"/>
    <col min="1798" max="1798" width="8.33203125" bestFit="1" customWidth="1"/>
    <col min="1799" max="1799" width="10" customWidth="1"/>
    <col min="1800" max="1800" width="10.6640625" bestFit="1" customWidth="1"/>
    <col min="2049" max="2049" width="5.1640625" customWidth="1"/>
    <col min="2050" max="2050" width="10.33203125" customWidth="1"/>
    <col min="2051" max="2051" width="88.5" customWidth="1"/>
    <col min="2052" max="2052" width="13.83203125" bestFit="1" customWidth="1"/>
    <col min="2053" max="2053" width="8.83203125" bestFit="1" customWidth="1"/>
    <col min="2054" max="2054" width="8.33203125" bestFit="1" customWidth="1"/>
    <col min="2055" max="2055" width="10" customWidth="1"/>
    <col min="2056" max="2056" width="10.6640625" bestFit="1" customWidth="1"/>
    <col min="2305" max="2305" width="5.1640625" customWidth="1"/>
    <col min="2306" max="2306" width="10.33203125" customWidth="1"/>
    <col min="2307" max="2307" width="88.5" customWidth="1"/>
    <col min="2308" max="2308" width="13.83203125" bestFit="1" customWidth="1"/>
    <col min="2309" max="2309" width="8.83203125" bestFit="1" customWidth="1"/>
    <col min="2310" max="2310" width="8.33203125" bestFit="1" customWidth="1"/>
    <col min="2311" max="2311" width="10" customWidth="1"/>
    <col min="2312" max="2312" width="10.6640625" bestFit="1" customWidth="1"/>
    <col min="2561" max="2561" width="5.1640625" customWidth="1"/>
    <col min="2562" max="2562" width="10.33203125" customWidth="1"/>
    <col min="2563" max="2563" width="88.5" customWidth="1"/>
    <col min="2564" max="2564" width="13.83203125" bestFit="1" customWidth="1"/>
    <col min="2565" max="2565" width="8.83203125" bestFit="1" customWidth="1"/>
    <col min="2566" max="2566" width="8.33203125" bestFit="1" customWidth="1"/>
    <col min="2567" max="2567" width="10" customWidth="1"/>
    <col min="2568" max="2568" width="10.6640625" bestFit="1" customWidth="1"/>
    <col min="2817" max="2817" width="5.1640625" customWidth="1"/>
    <col min="2818" max="2818" width="10.33203125" customWidth="1"/>
    <col min="2819" max="2819" width="88.5" customWidth="1"/>
    <col min="2820" max="2820" width="13.83203125" bestFit="1" customWidth="1"/>
    <col min="2821" max="2821" width="8.83203125" bestFit="1" customWidth="1"/>
    <col min="2822" max="2822" width="8.33203125" bestFit="1" customWidth="1"/>
    <col min="2823" max="2823" width="10" customWidth="1"/>
    <col min="2824" max="2824" width="10.6640625" bestFit="1" customWidth="1"/>
    <col min="3073" max="3073" width="5.1640625" customWidth="1"/>
    <col min="3074" max="3074" width="10.33203125" customWidth="1"/>
    <col min="3075" max="3075" width="88.5" customWidth="1"/>
    <col min="3076" max="3076" width="13.83203125" bestFit="1" customWidth="1"/>
    <col min="3077" max="3077" width="8.83203125" bestFit="1" customWidth="1"/>
    <col min="3078" max="3078" width="8.33203125" bestFit="1" customWidth="1"/>
    <col min="3079" max="3079" width="10" customWidth="1"/>
    <col min="3080" max="3080" width="10.6640625" bestFit="1" customWidth="1"/>
    <col min="3329" max="3329" width="5.1640625" customWidth="1"/>
    <col min="3330" max="3330" width="10.33203125" customWidth="1"/>
    <col min="3331" max="3331" width="88.5" customWidth="1"/>
    <col min="3332" max="3332" width="13.83203125" bestFit="1" customWidth="1"/>
    <col min="3333" max="3333" width="8.83203125" bestFit="1" customWidth="1"/>
    <col min="3334" max="3334" width="8.33203125" bestFit="1" customWidth="1"/>
    <col min="3335" max="3335" width="10" customWidth="1"/>
    <col min="3336" max="3336" width="10.6640625" bestFit="1" customWidth="1"/>
    <col min="3585" max="3585" width="5.1640625" customWidth="1"/>
    <col min="3586" max="3586" width="10.33203125" customWidth="1"/>
    <col min="3587" max="3587" width="88.5" customWidth="1"/>
    <col min="3588" max="3588" width="13.83203125" bestFit="1" customWidth="1"/>
    <col min="3589" max="3589" width="8.83203125" bestFit="1" customWidth="1"/>
    <col min="3590" max="3590" width="8.33203125" bestFit="1" customWidth="1"/>
    <col min="3591" max="3591" width="10" customWidth="1"/>
    <col min="3592" max="3592" width="10.6640625" bestFit="1" customWidth="1"/>
    <col min="3841" max="3841" width="5.1640625" customWidth="1"/>
    <col min="3842" max="3842" width="10.33203125" customWidth="1"/>
    <col min="3843" max="3843" width="88.5" customWidth="1"/>
    <col min="3844" max="3844" width="13.83203125" bestFit="1" customWidth="1"/>
    <col min="3845" max="3845" width="8.83203125" bestFit="1" customWidth="1"/>
    <col min="3846" max="3846" width="8.33203125" bestFit="1" customWidth="1"/>
    <col min="3847" max="3847" width="10" customWidth="1"/>
    <col min="3848" max="3848" width="10.6640625" bestFit="1" customWidth="1"/>
    <col min="4097" max="4097" width="5.1640625" customWidth="1"/>
    <col min="4098" max="4098" width="10.33203125" customWidth="1"/>
    <col min="4099" max="4099" width="88.5" customWidth="1"/>
    <col min="4100" max="4100" width="13.83203125" bestFit="1" customWidth="1"/>
    <col min="4101" max="4101" width="8.83203125" bestFit="1" customWidth="1"/>
    <col min="4102" max="4102" width="8.33203125" bestFit="1" customWidth="1"/>
    <col min="4103" max="4103" width="10" customWidth="1"/>
    <col min="4104" max="4104" width="10.6640625" bestFit="1" customWidth="1"/>
    <col min="4353" max="4353" width="5.1640625" customWidth="1"/>
    <col min="4354" max="4354" width="10.33203125" customWidth="1"/>
    <col min="4355" max="4355" width="88.5" customWidth="1"/>
    <col min="4356" max="4356" width="13.83203125" bestFit="1" customWidth="1"/>
    <col min="4357" max="4357" width="8.83203125" bestFit="1" customWidth="1"/>
    <col min="4358" max="4358" width="8.33203125" bestFit="1" customWidth="1"/>
    <col min="4359" max="4359" width="10" customWidth="1"/>
    <col min="4360" max="4360" width="10.6640625" bestFit="1" customWidth="1"/>
    <col min="4609" max="4609" width="5.1640625" customWidth="1"/>
    <col min="4610" max="4610" width="10.33203125" customWidth="1"/>
    <col min="4611" max="4611" width="88.5" customWidth="1"/>
    <col min="4612" max="4612" width="13.83203125" bestFit="1" customWidth="1"/>
    <col min="4613" max="4613" width="8.83203125" bestFit="1" customWidth="1"/>
    <col min="4614" max="4614" width="8.33203125" bestFit="1" customWidth="1"/>
    <col min="4615" max="4615" width="10" customWidth="1"/>
    <col min="4616" max="4616" width="10.6640625" bestFit="1" customWidth="1"/>
    <col min="4865" max="4865" width="5.1640625" customWidth="1"/>
    <col min="4866" max="4866" width="10.33203125" customWidth="1"/>
    <col min="4867" max="4867" width="88.5" customWidth="1"/>
    <col min="4868" max="4868" width="13.83203125" bestFit="1" customWidth="1"/>
    <col min="4869" max="4869" width="8.83203125" bestFit="1" customWidth="1"/>
    <col min="4870" max="4870" width="8.33203125" bestFit="1" customWidth="1"/>
    <col min="4871" max="4871" width="10" customWidth="1"/>
    <col min="4872" max="4872" width="10.6640625" bestFit="1" customWidth="1"/>
    <col min="5121" max="5121" width="5.1640625" customWidth="1"/>
    <col min="5122" max="5122" width="10.33203125" customWidth="1"/>
    <col min="5123" max="5123" width="88.5" customWidth="1"/>
    <col min="5124" max="5124" width="13.83203125" bestFit="1" customWidth="1"/>
    <col min="5125" max="5125" width="8.83203125" bestFit="1" customWidth="1"/>
    <col min="5126" max="5126" width="8.33203125" bestFit="1" customWidth="1"/>
    <col min="5127" max="5127" width="10" customWidth="1"/>
    <col min="5128" max="5128" width="10.6640625" bestFit="1" customWidth="1"/>
    <col min="5377" max="5377" width="5.1640625" customWidth="1"/>
    <col min="5378" max="5378" width="10.33203125" customWidth="1"/>
    <col min="5379" max="5379" width="88.5" customWidth="1"/>
    <col min="5380" max="5380" width="13.83203125" bestFit="1" customWidth="1"/>
    <col min="5381" max="5381" width="8.83203125" bestFit="1" customWidth="1"/>
    <col min="5382" max="5382" width="8.33203125" bestFit="1" customWidth="1"/>
    <col min="5383" max="5383" width="10" customWidth="1"/>
    <col min="5384" max="5384" width="10.6640625" bestFit="1" customWidth="1"/>
    <col min="5633" max="5633" width="5.1640625" customWidth="1"/>
    <col min="5634" max="5634" width="10.33203125" customWidth="1"/>
    <col min="5635" max="5635" width="88.5" customWidth="1"/>
    <col min="5636" max="5636" width="13.83203125" bestFit="1" customWidth="1"/>
    <col min="5637" max="5637" width="8.83203125" bestFit="1" customWidth="1"/>
    <col min="5638" max="5638" width="8.33203125" bestFit="1" customWidth="1"/>
    <col min="5639" max="5639" width="10" customWidth="1"/>
    <col min="5640" max="5640" width="10.6640625" bestFit="1" customWidth="1"/>
    <col min="5889" max="5889" width="5.1640625" customWidth="1"/>
    <col min="5890" max="5890" width="10.33203125" customWidth="1"/>
    <col min="5891" max="5891" width="88.5" customWidth="1"/>
    <col min="5892" max="5892" width="13.83203125" bestFit="1" customWidth="1"/>
    <col min="5893" max="5893" width="8.83203125" bestFit="1" customWidth="1"/>
    <col min="5894" max="5894" width="8.33203125" bestFit="1" customWidth="1"/>
    <col min="5895" max="5895" width="10" customWidth="1"/>
    <col min="5896" max="5896" width="10.6640625" bestFit="1" customWidth="1"/>
    <col min="6145" max="6145" width="5.1640625" customWidth="1"/>
    <col min="6146" max="6146" width="10.33203125" customWidth="1"/>
    <col min="6147" max="6147" width="88.5" customWidth="1"/>
    <col min="6148" max="6148" width="13.83203125" bestFit="1" customWidth="1"/>
    <col min="6149" max="6149" width="8.83203125" bestFit="1" customWidth="1"/>
    <col min="6150" max="6150" width="8.33203125" bestFit="1" customWidth="1"/>
    <col min="6151" max="6151" width="10" customWidth="1"/>
    <col min="6152" max="6152" width="10.6640625" bestFit="1" customWidth="1"/>
    <col min="6401" max="6401" width="5.1640625" customWidth="1"/>
    <col min="6402" max="6402" width="10.33203125" customWidth="1"/>
    <col min="6403" max="6403" width="88.5" customWidth="1"/>
    <col min="6404" max="6404" width="13.83203125" bestFit="1" customWidth="1"/>
    <col min="6405" max="6405" width="8.83203125" bestFit="1" customWidth="1"/>
    <col min="6406" max="6406" width="8.33203125" bestFit="1" customWidth="1"/>
    <col min="6407" max="6407" width="10" customWidth="1"/>
    <col min="6408" max="6408" width="10.6640625" bestFit="1" customWidth="1"/>
    <col min="6657" max="6657" width="5.1640625" customWidth="1"/>
    <col min="6658" max="6658" width="10.33203125" customWidth="1"/>
    <col min="6659" max="6659" width="88.5" customWidth="1"/>
    <col min="6660" max="6660" width="13.83203125" bestFit="1" customWidth="1"/>
    <col min="6661" max="6661" width="8.83203125" bestFit="1" customWidth="1"/>
    <col min="6662" max="6662" width="8.33203125" bestFit="1" customWidth="1"/>
    <col min="6663" max="6663" width="10" customWidth="1"/>
    <col min="6664" max="6664" width="10.6640625" bestFit="1" customWidth="1"/>
    <col min="6913" max="6913" width="5.1640625" customWidth="1"/>
    <col min="6914" max="6914" width="10.33203125" customWidth="1"/>
    <col min="6915" max="6915" width="88.5" customWidth="1"/>
    <col min="6916" max="6916" width="13.83203125" bestFit="1" customWidth="1"/>
    <col min="6917" max="6917" width="8.83203125" bestFit="1" customWidth="1"/>
    <col min="6918" max="6918" width="8.33203125" bestFit="1" customWidth="1"/>
    <col min="6919" max="6919" width="10" customWidth="1"/>
    <col min="6920" max="6920" width="10.6640625" bestFit="1" customWidth="1"/>
    <col min="7169" max="7169" width="5.1640625" customWidth="1"/>
    <col min="7170" max="7170" width="10.33203125" customWidth="1"/>
    <col min="7171" max="7171" width="88.5" customWidth="1"/>
    <col min="7172" max="7172" width="13.83203125" bestFit="1" customWidth="1"/>
    <col min="7173" max="7173" width="8.83203125" bestFit="1" customWidth="1"/>
    <col min="7174" max="7174" width="8.33203125" bestFit="1" customWidth="1"/>
    <col min="7175" max="7175" width="10" customWidth="1"/>
    <col min="7176" max="7176" width="10.6640625" bestFit="1" customWidth="1"/>
    <col min="7425" max="7425" width="5.1640625" customWidth="1"/>
    <col min="7426" max="7426" width="10.33203125" customWidth="1"/>
    <col min="7427" max="7427" width="88.5" customWidth="1"/>
    <col min="7428" max="7428" width="13.83203125" bestFit="1" customWidth="1"/>
    <col min="7429" max="7429" width="8.83203125" bestFit="1" customWidth="1"/>
    <col min="7430" max="7430" width="8.33203125" bestFit="1" customWidth="1"/>
    <col min="7431" max="7431" width="10" customWidth="1"/>
    <col min="7432" max="7432" width="10.6640625" bestFit="1" customWidth="1"/>
    <col min="7681" max="7681" width="5.1640625" customWidth="1"/>
    <col min="7682" max="7682" width="10.33203125" customWidth="1"/>
    <col min="7683" max="7683" width="88.5" customWidth="1"/>
    <col min="7684" max="7684" width="13.83203125" bestFit="1" customWidth="1"/>
    <col min="7685" max="7685" width="8.83203125" bestFit="1" customWidth="1"/>
    <col min="7686" max="7686" width="8.33203125" bestFit="1" customWidth="1"/>
    <col min="7687" max="7687" width="10" customWidth="1"/>
    <col min="7688" max="7688" width="10.6640625" bestFit="1" customWidth="1"/>
    <col min="7937" max="7937" width="5.1640625" customWidth="1"/>
    <col min="7938" max="7938" width="10.33203125" customWidth="1"/>
    <col min="7939" max="7939" width="88.5" customWidth="1"/>
    <col min="7940" max="7940" width="13.83203125" bestFit="1" customWidth="1"/>
    <col min="7941" max="7941" width="8.83203125" bestFit="1" customWidth="1"/>
    <col min="7942" max="7942" width="8.33203125" bestFit="1" customWidth="1"/>
    <col min="7943" max="7943" width="10" customWidth="1"/>
    <col min="7944" max="7944" width="10.6640625" bestFit="1" customWidth="1"/>
    <col min="8193" max="8193" width="5.1640625" customWidth="1"/>
    <col min="8194" max="8194" width="10.33203125" customWidth="1"/>
    <col min="8195" max="8195" width="88.5" customWidth="1"/>
    <col min="8196" max="8196" width="13.83203125" bestFit="1" customWidth="1"/>
    <col min="8197" max="8197" width="8.83203125" bestFit="1" customWidth="1"/>
    <col min="8198" max="8198" width="8.33203125" bestFit="1" customWidth="1"/>
    <col min="8199" max="8199" width="10" customWidth="1"/>
    <col min="8200" max="8200" width="10.6640625" bestFit="1" customWidth="1"/>
    <col min="8449" max="8449" width="5.1640625" customWidth="1"/>
    <col min="8450" max="8450" width="10.33203125" customWidth="1"/>
    <col min="8451" max="8451" width="88.5" customWidth="1"/>
    <col min="8452" max="8452" width="13.83203125" bestFit="1" customWidth="1"/>
    <col min="8453" max="8453" width="8.83203125" bestFit="1" customWidth="1"/>
    <col min="8454" max="8454" width="8.33203125" bestFit="1" customWidth="1"/>
    <col min="8455" max="8455" width="10" customWidth="1"/>
    <col min="8456" max="8456" width="10.6640625" bestFit="1" customWidth="1"/>
    <col min="8705" max="8705" width="5.1640625" customWidth="1"/>
    <col min="8706" max="8706" width="10.33203125" customWidth="1"/>
    <col min="8707" max="8707" width="88.5" customWidth="1"/>
    <col min="8708" max="8708" width="13.83203125" bestFit="1" customWidth="1"/>
    <col min="8709" max="8709" width="8.83203125" bestFit="1" customWidth="1"/>
    <col min="8710" max="8710" width="8.33203125" bestFit="1" customWidth="1"/>
    <col min="8711" max="8711" width="10" customWidth="1"/>
    <col min="8712" max="8712" width="10.6640625" bestFit="1" customWidth="1"/>
    <col min="8961" max="8961" width="5.1640625" customWidth="1"/>
    <col min="8962" max="8962" width="10.33203125" customWidth="1"/>
    <col min="8963" max="8963" width="88.5" customWidth="1"/>
    <col min="8964" max="8964" width="13.83203125" bestFit="1" customWidth="1"/>
    <col min="8965" max="8965" width="8.83203125" bestFit="1" customWidth="1"/>
    <col min="8966" max="8966" width="8.33203125" bestFit="1" customWidth="1"/>
    <col min="8967" max="8967" width="10" customWidth="1"/>
    <col min="8968" max="8968" width="10.6640625" bestFit="1" customWidth="1"/>
    <col min="9217" max="9217" width="5.1640625" customWidth="1"/>
    <col min="9218" max="9218" width="10.33203125" customWidth="1"/>
    <col min="9219" max="9219" width="88.5" customWidth="1"/>
    <col min="9220" max="9220" width="13.83203125" bestFit="1" customWidth="1"/>
    <col min="9221" max="9221" width="8.83203125" bestFit="1" customWidth="1"/>
    <col min="9222" max="9222" width="8.33203125" bestFit="1" customWidth="1"/>
    <col min="9223" max="9223" width="10" customWidth="1"/>
    <col min="9224" max="9224" width="10.6640625" bestFit="1" customWidth="1"/>
    <col min="9473" max="9473" width="5.1640625" customWidth="1"/>
    <col min="9474" max="9474" width="10.33203125" customWidth="1"/>
    <col min="9475" max="9475" width="88.5" customWidth="1"/>
    <col min="9476" max="9476" width="13.83203125" bestFit="1" customWidth="1"/>
    <col min="9477" max="9477" width="8.83203125" bestFit="1" customWidth="1"/>
    <col min="9478" max="9478" width="8.33203125" bestFit="1" customWidth="1"/>
    <col min="9479" max="9479" width="10" customWidth="1"/>
    <col min="9480" max="9480" width="10.6640625" bestFit="1" customWidth="1"/>
    <col min="9729" max="9729" width="5.1640625" customWidth="1"/>
    <col min="9730" max="9730" width="10.33203125" customWidth="1"/>
    <col min="9731" max="9731" width="88.5" customWidth="1"/>
    <col min="9732" max="9732" width="13.83203125" bestFit="1" customWidth="1"/>
    <col min="9733" max="9733" width="8.83203125" bestFit="1" customWidth="1"/>
    <col min="9734" max="9734" width="8.33203125" bestFit="1" customWidth="1"/>
    <col min="9735" max="9735" width="10" customWidth="1"/>
    <col min="9736" max="9736" width="10.6640625" bestFit="1" customWidth="1"/>
    <col min="9985" max="9985" width="5.1640625" customWidth="1"/>
    <col min="9986" max="9986" width="10.33203125" customWidth="1"/>
    <col min="9987" max="9987" width="88.5" customWidth="1"/>
    <col min="9988" max="9988" width="13.83203125" bestFit="1" customWidth="1"/>
    <col min="9989" max="9989" width="8.83203125" bestFit="1" customWidth="1"/>
    <col min="9990" max="9990" width="8.33203125" bestFit="1" customWidth="1"/>
    <col min="9991" max="9991" width="10" customWidth="1"/>
    <col min="9992" max="9992" width="10.6640625" bestFit="1" customWidth="1"/>
    <col min="10241" max="10241" width="5.1640625" customWidth="1"/>
    <col min="10242" max="10242" width="10.33203125" customWidth="1"/>
    <col min="10243" max="10243" width="88.5" customWidth="1"/>
    <col min="10244" max="10244" width="13.83203125" bestFit="1" customWidth="1"/>
    <col min="10245" max="10245" width="8.83203125" bestFit="1" customWidth="1"/>
    <col min="10246" max="10246" width="8.33203125" bestFit="1" customWidth="1"/>
    <col min="10247" max="10247" width="10" customWidth="1"/>
    <col min="10248" max="10248" width="10.6640625" bestFit="1" customWidth="1"/>
    <col min="10497" max="10497" width="5.1640625" customWidth="1"/>
    <col min="10498" max="10498" width="10.33203125" customWidth="1"/>
    <col min="10499" max="10499" width="88.5" customWidth="1"/>
    <col min="10500" max="10500" width="13.83203125" bestFit="1" customWidth="1"/>
    <col min="10501" max="10501" width="8.83203125" bestFit="1" customWidth="1"/>
    <col min="10502" max="10502" width="8.33203125" bestFit="1" customWidth="1"/>
    <col min="10503" max="10503" width="10" customWidth="1"/>
    <col min="10504" max="10504" width="10.6640625" bestFit="1" customWidth="1"/>
    <col min="10753" max="10753" width="5.1640625" customWidth="1"/>
    <col min="10754" max="10754" width="10.33203125" customWidth="1"/>
    <col min="10755" max="10755" width="88.5" customWidth="1"/>
    <col min="10756" max="10756" width="13.83203125" bestFit="1" customWidth="1"/>
    <col min="10757" max="10757" width="8.83203125" bestFit="1" customWidth="1"/>
    <col min="10758" max="10758" width="8.33203125" bestFit="1" customWidth="1"/>
    <col min="10759" max="10759" width="10" customWidth="1"/>
    <col min="10760" max="10760" width="10.6640625" bestFit="1" customWidth="1"/>
    <col min="11009" max="11009" width="5.1640625" customWidth="1"/>
    <col min="11010" max="11010" width="10.33203125" customWidth="1"/>
    <col min="11011" max="11011" width="88.5" customWidth="1"/>
    <col min="11012" max="11012" width="13.83203125" bestFit="1" customWidth="1"/>
    <col min="11013" max="11013" width="8.83203125" bestFit="1" customWidth="1"/>
    <col min="11014" max="11014" width="8.33203125" bestFit="1" customWidth="1"/>
    <col min="11015" max="11015" width="10" customWidth="1"/>
    <col min="11016" max="11016" width="10.6640625" bestFit="1" customWidth="1"/>
    <col min="11265" max="11265" width="5.1640625" customWidth="1"/>
    <col min="11266" max="11266" width="10.33203125" customWidth="1"/>
    <col min="11267" max="11267" width="88.5" customWidth="1"/>
    <col min="11268" max="11268" width="13.83203125" bestFit="1" customWidth="1"/>
    <col min="11269" max="11269" width="8.83203125" bestFit="1" customWidth="1"/>
    <col min="11270" max="11270" width="8.33203125" bestFit="1" customWidth="1"/>
    <col min="11271" max="11271" width="10" customWidth="1"/>
    <col min="11272" max="11272" width="10.6640625" bestFit="1" customWidth="1"/>
    <col min="11521" max="11521" width="5.1640625" customWidth="1"/>
    <col min="11522" max="11522" width="10.33203125" customWidth="1"/>
    <col min="11523" max="11523" width="88.5" customWidth="1"/>
    <col min="11524" max="11524" width="13.83203125" bestFit="1" customWidth="1"/>
    <col min="11525" max="11525" width="8.83203125" bestFit="1" customWidth="1"/>
    <col min="11526" max="11526" width="8.33203125" bestFit="1" customWidth="1"/>
    <col min="11527" max="11527" width="10" customWidth="1"/>
    <col min="11528" max="11528" width="10.6640625" bestFit="1" customWidth="1"/>
    <col min="11777" max="11777" width="5.1640625" customWidth="1"/>
    <col min="11778" max="11778" width="10.33203125" customWidth="1"/>
    <col min="11779" max="11779" width="88.5" customWidth="1"/>
    <col min="11780" max="11780" width="13.83203125" bestFit="1" customWidth="1"/>
    <col min="11781" max="11781" width="8.83203125" bestFit="1" customWidth="1"/>
    <col min="11782" max="11782" width="8.33203125" bestFit="1" customWidth="1"/>
    <col min="11783" max="11783" width="10" customWidth="1"/>
    <col min="11784" max="11784" width="10.6640625" bestFit="1" customWidth="1"/>
    <col min="12033" max="12033" width="5.1640625" customWidth="1"/>
    <col min="12034" max="12034" width="10.33203125" customWidth="1"/>
    <col min="12035" max="12035" width="88.5" customWidth="1"/>
    <col min="12036" max="12036" width="13.83203125" bestFit="1" customWidth="1"/>
    <col min="12037" max="12037" width="8.83203125" bestFit="1" customWidth="1"/>
    <col min="12038" max="12038" width="8.33203125" bestFit="1" customWidth="1"/>
    <col min="12039" max="12039" width="10" customWidth="1"/>
    <col min="12040" max="12040" width="10.6640625" bestFit="1" customWidth="1"/>
    <col min="12289" max="12289" width="5.1640625" customWidth="1"/>
    <col min="12290" max="12290" width="10.33203125" customWidth="1"/>
    <col min="12291" max="12291" width="88.5" customWidth="1"/>
    <col min="12292" max="12292" width="13.83203125" bestFit="1" customWidth="1"/>
    <col min="12293" max="12293" width="8.83203125" bestFit="1" customWidth="1"/>
    <col min="12294" max="12294" width="8.33203125" bestFit="1" customWidth="1"/>
    <col min="12295" max="12295" width="10" customWidth="1"/>
    <col min="12296" max="12296" width="10.6640625" bestFit="1" customWidth="1"/>
    <col min="12545" max="12545" width="5.1640625" customWidth="1"/>
    <col min="12546" max="12546" width="10.33203125" customWidth="1"/>
    <col min="12547" max="12547" width="88.5" customWidth="1"/>
    <col min="12548" max="12548" width="13.83203125" bestFit="1" customWidth="1"/>
    <col min="12549" max="12549" width="8.83203125" bestFit="1" customWidth="1"/>
    <col min="12550" max="12550" width="8.33203125" bestFit="1" customWidth="1"/>
    <col min="12551" max="12551" width="10" customWidth="1"/>
    <col min="12552" max="12552" width="10.6640625" bestFit="1" customWidth="1"/>
    <col min="12801" max="12801" width="5.1640625" customWidth="1"/>
    <col min="12802" max="12802" width="10.33203125" customWidth="1"/>
    <col min="12803" max="12803" width="88.5" customWidth="1"/>
    <col min="12804" max="12804" width="13.83203125" bestFit="1" customWidth="1"/>
    <col min="12805" max="12805" width="8.83203125" bestFit="1" customWidth="1"/>
    <col min="12806" max="12806" width="8.33203125" bestFit="1" customWidth="1"/>
    <col min="12807" max="12807" width="10" customWidth="1"/>
    <col min="12808" max="12808" width="10.6640625" bestFit="1" customWidth="1"/>
    <col min="13057" max="13057" width="5.1640625" customWidth="1"/>
    <col min="13058" max="13058" width="10.33203125" customWidth="1"/>
    <col min="13059" max="13059" width="88.5" customWidth="1"/>
    <col min="13060" max="13060" width="13.83203125" bestFit="1" customWidth="1"/>
    <col min="13061" max="13061" width="8.83203125" bestFit="1" customWidth="1"/>
    <col min="13062" max="13062" width="8.33203125" bestFit="1" customWidth="1"/>
    <col min="13063" max="13063" width="10" customWidth="1"/>
    <col min="13064" max="13064" width="10.6640625" bestFit="1" customWidth="1"/>
    <col min="13313" max="13313" width="5.1640625" customWidth="1"/>
    <col min="13314" max="13314" width="10.33203125" customWidth="1"/>
    <col min="13315" max="13315" width="88.5" customWidth="1"/>
    <col min="13316" max="13316" width="13.83203125" bestFit="1" customWidth="1"/>
    <col min="13317" max="13317" width="8.83203125" bestFit="1" customWidth="1"/>
    <col min="13318" max="13318" width="8.33203125" bestFit="1" customWidth="1"/>
    <col min="13319" max="13319" width="10" customWidth="1"/>
    <col min="13320" max="13320" width="10.6640625" bestFit="1" customWidth="1"/>
    <col min="13569" max="13569" width="5.1640625" customWidth="1"/>
    <col min="13570" max="13570" width="10.33203125" customWidth="1"/>
    <col min="13571" max="13571" width="88.5" customWidth="1"/>
    <col min="13572" max="13572" width="13.83203125" bestFit="1" customWidth="1"/>
    <col min="13573" max="13573" width="8.83203125" bestFit="1" customWidth="1"/>
    <col min="13574" max="13574" width="8.33203125" bestFit="1" customWidth="1"/>
    <col min="13575" max="13575" width="10" customWidth="1"/>
    <col min="13576" max="13576" width="10.6640625" bestFit="1" customWidth="1"/>
    <col min="13825" max="13825" width="5.1640625" customWidth="1"/>
    <col min="13826" max="13826" width="10.33203125" customWidth="1"/>
    <col min="13827" max="13827" width="88.5" customWidth="1"/>
    <col min="13828" max="13828" width="13.83203125" bestFit="1" customWidth="1"/>
    <col min="13829" max="13829" width="8.83203125" bestFit="1" customWidth="1"/>
    <col min="13830" max="13830" width="8.33203125" bestFit="1" customWidth="1"/>
    <col min="13831" max="13831" width="10" customWidth="1"/>
    <col min="13832" max="13832" width="10.6640625" bestFit="1" customWidth="1"/>
    <col min="14081" max="14081" width="5.1640625" customWidth="1"/>
    <col min="14082" max="14082" width="10.33203125" customWidth="1"/>
    <col min="14083" max="14083" width="88.5" customWidth="1"/>
    <col min="14084" max="14084" width="13.83203125" bestFit="1" customWidth="1"/>
    <col min="14085" max="14085" width="8.83203125" bestFit="1" customWidth="1"/>
    <col min="14086" max="14086" width="8.33203125" bestFit="1" customWidth="1"/>
    <col min="14087" max="14087" width="10" customWidth="1"/>
    <col min="14088" max="14088" width="10.6640625" bestFit="1" customWidth="1"/>
    <col min="14337" max="14337" width="5.1640625" customWidth="1"/>
    <col min="14338" max="14338" width="10.33203125" customWidth="1"/>
    <col min="14339" max="14339" width="88.5" customWidth="1"/>
    <col min="14340" max="14340" width="13.83203125" bestFit="1" customWidth="1"/>
    <col min="14341" max="14341" width="8.83203125" bestFit="1" customWidth="1"/>
    <col min="14342" max="14342" width="8.33203125" bestFit="1" customWidth="1"/>
    <col min="14343" max="14343" width="10" customWidth="1"/>
    <col min="14344" max="14344" width="10.6640625" bestFit="1" customWidth="1"/>
    <col min="14593" max="14593" width="5.1640625" customWidth="1"/>
    <col min="14594" max="14594" width="10.33203125" customWidth="1"/>
    <col min="14595" max="14595" width="88.5" customWidth="1"/>
    <col min="14596" max="14596" width="13.83203125" bestFit="1" customWidth="1"/>
    <col min="14597" max="14597" width="8.83203125" bestFit="1" customWidth="1"/>
    <col min="14598" max="14598" width="8.33203125" bestFit="1" customWidth="1"/>
    <col min="14599" max="14599" width="10" customWidth="1"/>
    <col min="14600" max="14600" width="10.6640625" bestFit="1" customWidth="1"/>
    <col min="14849" max="14849" width="5.1640625" customWidth="1"/>
    <col min="14850" max="14850" width="10.33203125" customWidth="1"/>
    <col min="14851" max="14851" width="88.5" customWidth="1"/>
    <col min="14852" max="14852" width="13.83203125" bestFit="1" customWidth="1"/>
    <col min="14853" max="14853" width="8.83203125" bestFit="1" customWidth="1"/>
    <col min="14854" max="14854" width="8.33203125" bestFit="1" customWidth="1"/>
    <col min="14855" max="14855" width="10" customWidth="1"/>
    <col min="14856" max="14856" width="10.6640625" bestFit="1" customWidth="1"/>
    <col min="15105" max="15105" width="5.1640625" customWidth="1"/>
    <col min="15106" max="15106" width="10.33203125" customWidth="1"/>
    <col min="15107" max="15107" width="88.5" customWidth="1"/>
    <col min="15108" max="15108" width="13.83203125" bestFit="1" customWidth="1"/>
    <col min="15109" max="15109" width="8.83203125" bestFit="1" customWidth="1"/>
    <col min="15110" max="15110" width="8.33203125" bestFit="1" customWidth="1"/>
    <col min="15111" max="15111" width="10" customWidth="1"/>
    <col min="15112" max="15112" width="10.6640625" bestFit="1" customWidth="1"/>
    <col min="15361" max="15361" width="5.1640625" customWidth="1"/>
    <col min="15362" max="15362" width="10.33203125" customWidth="1"/>
    <col min="15363" max="15363" width="88.5" customWidth="1"/>
    <col min="15364" max="15364" width="13.83203125" bestFit="1" customWidth="1"/>
    <col min="15365" max="15365" width="8.83203125" bestFit="1" customWidth="1"/>
    <col min="15366" max="15366" width="8.33203125" bestFit="1" customWidth="1"/>
    <col min="15367" max="15367" width="10" customWidth="1"/>
    <col min="15368" max="15368" width="10.6640625" bestFit="1" customWidth="1"/>
    <col min="15617" max="15617" width="5.1640625" customWidth="1"/>
    <col min="15618" max="15618" width="10.33203125" customWidth="1"/>
    <col min="15619" max="15619" width="88.5" customWidth="1"/>
    <col min="15620" max="15620" width="13.83203125" bestFit="1" customWidth="1"/>
    <col min="15621" max="15621" width="8.83203125" bestFit="1" customWidth="1"/>
    <col min="15622" max="15622" width="8.33203125" bestFit="1" customWidth="1"/>
    <col min="15623" max="15623" width="10" customWidth="1"/>
    <col min="15624" max="15624" width="10.6640625" bestFit="1" customWidth="1"/>
    <col min="15873" max="15873" width="5.1640625" customWidth="1"/>
    <col min="15874" max="15874" width="10.33203125" customWidth="1"/>
    <col min="15875" max="15875" width="88.5" customWidth="1"/>
    <col min="15876" max="15876" width="13.83203125" bestFit="1" customWidth="1"/>
    <col min="15877" max="15877" width="8.83203125" bestFit="1" customWidth="1"/>
    <col min="15878" max="15878" width="8.33203125" bestFit="1" customWidth="1"/>
    <col min="15879" max="15879" width="10" customWidth="1"/>
    <col min="15880" max="15880" width="10.6640625" bestFit="1" customWidth="1"/>
    <col min="16129" max="16129" width="5.1640625" customWidth="1"/>
    <col min="16130" max="16130" width="10.33203125" customWidth="1"/>
    <col min="16131" max="16131" width="88.5" customWidth="1"/>
    <col min="16132" max="16132" width="13.83203125" bestFit="1" customWidth="1"/>
    <col min="16133" max="16133" width="8.83203125" bestFit="1" customWidth="1"/>
    <col min="16134" max="16134" width="8.33203125" bestFit="1" customWidth="1"/>
    <col min="16135" max="16135" width="10" customWidth="1"/>
    <col min="16136" max="16136" width="10.6640625" bestFit="1" customWidth="1"/>
  </cols>
  <sheetData>
    <row r="1" spans="1:9" ht="34.5" thickBot="1">
      <c r="A1" s="226" t="s">
        <v>1545</v>
      </c>
      <c r="B1" s="227" t="s">
        <v>1546</v>
      </c>
      <c r="C1" s="227" t="s">
        <v>57</v>
      </c>
      <c r="D1" s="227" t="s">
        <v>1547</v>
      </c>
      <c r="E1" s="227" t="s">
        <v>1548</v>
      </c>
      <c r="F1" s="227" t="s">
        <v>161</v>
      </c>
      <c r="G1" s="228" t="s">
        <v>1549</v>
      </c>
      <c r="H1" s="229" t="s">
        <v>1550</v>
      </c>
    </row>
    <row r="2" spans="1:9" ht="22.5">
      <c r="A2" s="230">
        <v>1</v>
      </c>
      <c r="B2" s="448" t="s">
        <v>1628</v>
      </c>
      <c r="C2" s="231" t="s">
        <v>1629</v>
      </c>
      <c r="D2" s="232"/>
      <c r="E2" s="232" t="s">
        <v>1630</v>
      </c>
      <c r="F2" s="232">
        <v>1</v>
      </c>
      <c r="G2" s="233"/>
      <c r="H2" s="234">
        <f t="shared" ref="H2:H8" si="0">F2*G2</f>
        <v>0</v>
      </c>
      <c r="I2" s="291"/>
    </row>
    <row r="3" spans="1:9">
      <c r="A3" s="235">
        <v>2</v>
      </c>
      <c r="B3" s="449"/>
      <c r="C3" s="236" t="s">
        <v>1631</v>
      </c>
      <c r="D3" s="237"/>
      <c r="E3" s="238" t="s">
        <v>1555</v>
      </c>
      <c r="F3" s="238">
        <v>1</v>
      </c>
      <c r="G3" s="239"/>
      <c r="H3" s="240">
        <f t="shared" si="0"/>
        <v>0</v>
      </c>
      <c r="I3" s="291"/>
    </row>
    <row r="4" spans="1:9">
      <c r="A4" s="235">
        <v>3</v>
      </c>
      <c r="B4" s="449"/>
      <c r="C4" s="236" t="s">
        <v>1632</v>
      </c>
      <c r="D4" s="241"/>
      <c r="E4" s="238" t="s">
        <v>1555</v>
      </c>
      <c r="F4" s="238">
        <v>1</v>
      </c>
      <c r="G4" s="242"/>
      <c r="H4" s="240">
        <f t="shared" si="0"/>
        <v>0</v>
      </c>
      <c r="I4" s="291"/>
    </row>
    <row r="5" spans="1:9" s="280" customFormat="1" ht="12.75">
      <c r="A5" s="235">
        <v>4</v>
      </c>
      <c r="B5" s="449"/>
      <c r="C5" s="245" t="s">
        <v>1633</v>
      </c>
      <c r="D5" s="292"/>
      <c r="E5" s="246" t="s">
        <v>1555</v>
      </c>
      <c r="F5" s="246">
        <v>1</v>
      </c>
      <c r="G5" s="247"/>
      <c r="H5" s="248">
        <f t="shared" si="0"/>
        <v>0</v>
      </c>
      <c r="I5" s="291"/>
    </row>
    <row r="6" spans="1:9">
      <c r="A6" s="235">
        <v>5</v>
      </c>
      <c r="B6" s="449"/>
      <c r="C6" s="236" t="s">
        <v>1634</v>
      </c>
      <c r="D6" s="241"/>
      <c r="E6" s="241" t="s">
        <v>1508</v>
      </c>
      <c r="F6" s="241">
        <v>1</v>
      </c>
      <c r="G6" s="242"/>
      <c r="H6" s="240">
        <f t="shared" si="0"/>
        <v>0</v>
      </c>
      <c r="I6" s="291"/>
    </row>
    <row r="7" spans="1:9" s="280" customFormat="1" ht="12.75">
      <c r="A7" s="235">
        <v>6</v>
      </c>
      <c r="B7" s="449"/>
      <c r="C7" s="236" t="s">
        <v>1635</v>
      </c>
      <c r="D7" s="241"/>
      <c r="E7" s="241" t="s">
        <v>1508</v>
      </c>
      <c r="F7" s="241">
        <v>1</v>
      </c>
      <c r="G7" s="242"/>
      <c r="H7" s="240">
        <f t="shared" si="0"/>
        <v>0</v>
      </c>
      <c r="I7" s="291"/>
    </row>
    <row r="8" spans="1:9">
      <c r="A8" s="235">
        <v>7</v>
      </c>
      <c r="B8" s="449"/>
      <c r="C8" s="236" t="s">
        <v>1642</v>
      </c>
      <c r="D8" s="241"/>
      <c r="E8" s="241" t="s">
        <v>1508</v>
      </c>
      <c r="F8" s="241">
        <v>1</v>
      </c>
      <c r="G8" s="242"/>
      <c r="H8" s="240">
        <f t="shared" si="0"/>
        <v>0</v>
      </c>
    </row>
    <row r="9" spans="1:9" s="280" customFormat="1" ht="12.75">
      <c r="A9" s="235">
        <v>8</v>
      </c>
      <c r="B9" s="449"/>
      <c r="C9" s="245" t="s">
        <v>1643</v>
      </c>
      <c r="D9" s="241"/>
      <c r="E9" s="246" t="s">
        <v>1555</v>
      </c>
      <c r="F9" s="246">
        <v>1</v>
      </c>
      <c r="G9" s="242"/>
      <c r="H9" s="240">
        <f>F9*G9</f>
        <v>0</v>
      </c>
    </row>
    <row r="10" spans="1:9" s="280" customFormat="1" ht="12.75">
      <c r="A10" s="235">
        <v>9</v>
      </c>
      <c r="B10" s="449"/>
      <c r="C10" s="245" t="s">
        <v>1644</v>
      </c>
      <c r="D10" s="241"/>
      <c r="E10" s="246" t="s">
        <v>1555</v>
      </c>
      <c r="F10" s="246">
        <v>1</v>
      </c>
      <c r="G10" s="242"/>
      <c r="H10" s="240">
        <f>F10*G10</f>
        <v>0</v>
      </c>
    </row>
    <row r="11" spans="1:9" s="280" customFormat="1" ht="12.75">
      <c r="A11" s="235">
        <v>10</v>
      </c>
      <c r="B11" s="449"/>
      <c r="C11" s="236" t="s">
        <v>1645</v>
      </c>
      <c r="D11" s="241"/>
      <c r="E11" s="241" t="s">
        <v>1555</v>
      </c>
      <c r="F11" s="241">
        <v>3</v>
      </c>
      <c r="G11" s="242"/>
      <c r="H11" s="240">
        <f>F11*G11</f>
        <v>0</v>
      </c>
    </row>
    <row r="12" spans="1:9">
      <c r="A12" s="235">
        <v>11</v>
      </c>
      <c r="B12" s="449"/>
      <c r="C12" s="236" t="s">
        <v>1646</v>
      </c>
      <c r="D12" s="241"/>
      <c r="E12" s="241" t="s">
        <v>1508</v>
      </c>
      <c r="F12" s="241">
        <v>1</v>
      </c>
      <c r="G12" s="242"/>
      <c r="H12" s="240">
        <f t="shared" ref="H12:H39" si="1">F12*G12</f>
        <v>0</v>
      </c>
    </row>
    <row r="13" spans="1:9">
      <c r="A13" s="235">
        <v>12</v>
      </c>
      <c r="B13" s="449"/>
      <c r="C13" s="236" t="s">
        <v>1647</v>
      </c>
      <c r="D13" s="241"/>
      <c r="E13" s="241" t="s">
        <v>1508</v>
      </c>
      <c r="F13" s="241">
        <v>1</v>
      </c>
      <c r="G13" s="242"/>
      <c r="H13" s="240">
        <f t="shared" si="1"/>
        <v>0</v>
      </c>
    </row>
    <row r="14" spans="1:9" s="280" customFormat="1" ht="12.75">
      <c r="A14" s="235">
        <v>13</v>
      </c>
      <c r="B14" s="449"/>
      <c r="C14" s="245" t="s">
        <v>1648</v>
      </c>
      <c r="D14" s="292"/>
      <c r="E14" s="246" t="s">
        <v>1508</v>
      </c>
      <c r="F14" s="246">
        <v>1</v>
      </c>
      <c r="G14" s="247"/>
      <c r="H14" s="248">
        <f t="shared" si="1"/>
        <v>0</v>
      </c>
    </row>
    <row r="15" spans="1:9" s="280" customFormat="1" ht="22.5">
      <c r="A15" s="235">
        <v>14</v>
      </c>
      <c r="B15" s="449"/>
      <c r="C15" s="236" t="s">
        <v>1636</v>
      </c>
      <c r="D15" s="241"/>
      <c r="E15" s="241" t="s">
        <v>1508</v>
      </c>
      <c r="F15" s="241">
        <v>1</v>
      </c>
      <c r="G15" s="242"/>
      <c r="H15" s="240">
        <f t="shared" si="1"/>
        <v>0</v>
      </c>
      <c r="I15" s="293"/>
    </row>
    <row r="16" spans="1:9" s="280" customFormat="1" ht="12.75">
      <c r="A16" s="235">
        <v>15</v>
      </c>
      <c r="B16" s="449"/>
      <c r="C16" s="236" t="s">
        <v>1649</v>
      </c>
      <c r="D16" s="241"/>
      <c r="E16" s="241" t="s">
        <v>1508</v>
      </c>
      <c r="F16" s="241">
        <v>2</v>
      </c>
      <c r="G16" s="242"/>
      <c r="H16" s="240">
        <f t="shared" si="1"/>
        <v>0</v>
      </c>
    </row>
    <row r="17" spans="1:8" s="280" customFormat="1" ht="12.75">
      <c r="A17" s="235">
        <v>16</v>
      </c>
      <c r="B17" s="449"/>
      <c r="C17" s="236" t="s">
        <v>1650</v>
      </c>
      <c r="D17" s="241"/>
      <c r="E17" s="241" t="s">
        <v>1508</v>
      </c>
      <c r="F17" s="241">
        <v>12</v>
      </c>
      <c r="G17" s="242"/>
      <c r="H17" s="240">
        <f t="shared" si="1"/>
        <v>0</v>
      </c>
    </row>
    <row r="18" spans="1:8" s="280" customFormat="1" ht="12.75">
      <c r="A18" s="235">
        <v>17</v>
      </c>
      <c r="B18" s="449"/>
      <c r="C18" s="245" t="s">
        <v>1651</v>
      </c>
      <c r="D18" s="246"/>
      <c r="E18" s="246" t="s">
        <v>1508</v>
      </c>
      <c r="F18" s="246">
        <v>1</v>
      </c>
      <c r="G18" s="247"/>
      <c r="H18" s="248">
        <f t="shared" si="1"/>
        <v>0</v>
      </c>
    </row>
    <row r="19" spans="1:8" s="280" customFormat="1" ht="12.75">
      <c r="A19" s="235">
        <v>18</v>
      </c>
      <c r="B19" s="449"/>
      <c r="C19" s="245" t="s">
        <v>1652</v>
      </c>
      <c r="D19" s="246"/>
      <c r="E19" s="246" t="s">
        <v>1508</v>
      </c>
      <c r="F19" s="246">
        <v>1</v>
      </c>
      <c r="G19" s="247"/>
      <c r="H19" s="248">
        <f t="shared" si="1"/>
        <v>0</v>
      </c>
    </row>
    <row r="20" spans="1:8" s="280" customFormat="1" ht="22.5">
      <c r="A20" s="235">
        <v>19</v>
      </c>
      <c r="B20" s="449"/>
      <c r="C20" s="245" t="s">
        <v>1653</v>
      </c>
      <c r="D20" s="246"/>
      <c r="E20" s="246" t="s">
        <v>1508</v>
      </c>
      <c r="F20" s="246">
        <v>1</v>
      </c>
      <c r="G20" s="247"/>
      <c r="H20" s="248">
        <f t="shared" si="1"/>
        <v>0</v>
      </c>
    </row>
    <row r="21" spans="1:8" ht="22.5">
      <c r="A21" s="235">
        <v>20</v>
      </c>
      <c r="B21" s="449"/>
      <c r="C21" s="236" t="s">
        <v>1654</v>
      </c>
      <c r="D21" s="241"/>
      <c r="E21" s="241" t="s">
        <v>1508</v>
      </c>
      <c r="F21" s="241">
        <v>6</v>
      </c>
      <c r="G21" s="242"/>
      <c r="H21" s="240">
        <f t="shared" si="1"/>
        <v>0</v>
      </c>
    </row>
    <row r="22" spans="1:8">
      <c r="A22" s="235">
        <v>21</v>
      </c>
      <c r="B22" s="449"/>
      <c r="C22" s="236" t="s">
        <v>1655</v>
      </c>
      <c r="D22" s="241"/>
      <c r="E22" s="241" t="s">
        <v>1508</v>
      </c>
      <c r="F22" s="241">
        <v>6</v>
      </c>
      <c r="G22" s="242"/>
      <c r="H22" s="240">
        <f t="shared" si="1"/>
        <v>0</v>
      </c>
    </row>
    <row r="23" spans="1:8" s="280" customFormat="1" ht="22.5">
      <c r="A23" s="235">
        <v>22</v>
      </c>
      <c r="B23" s="449"/>
      <c r="C23" s="245" t="s">
        <v>1656</v>
      </c>
      <c r="D23" s="246"/>
      <c r="E23" s="246" t="s">
        <v>1508</v>
      </c>
      <c r="F23" s="246">
        <v>1</v>
      </c>
      <c r="G23" s="247"/>
      <c r="H23" s="248">
        <f t="shared" si="1"/>
        <v>0</v>
      </c>
    </row>
    <row r="24" spans="1:8" s="280" customFormat="1" ht="22.5">
      <c r="A24" s="235">
        <v>23</v>
      </c>
      <c r="B24" s="449"/>
      <c r="C24" s="245" t="s">
        <v>1657</v>
      </c>
      <c r="D24" s="246"/>
      <c r="E24" s="246" t="s">
        <v>1508</v>
      </c>
      <c r="F24" s="246">
        <v>4</v>
      </c>
      <c r="G24" s="242"/>
      <c r="H24" s="240">
        <f t="shared" si="1"/>
        <v>0</v>
      </c>
    </row>
    <row r="25" spans="1:8" s="280" customFormat="1" ht="12.75">
      <c r="A25" s="235">
        <v>24</v>
      </c>
      <c r="B25" s="449"/>
      <c r="C25" s="245" t="s">
        <v>1658</v>
      </c>
      <c r="D25" s="246"/>
      <c r="E25" s="246" t="s">
        <v>1508</v>
      </c>
      <c r="F25" s="246">
        <v>2</v>
      </c>
      <c r="G25" s="247"/>
      <c r="H25" s="248">
        <f t="shared" si="1"/>
        <v>0</v>
      </c>
    </row>
    <row r="26" spans="1:8">
      <c r="A26" s="235">
        <v>25</v>
      </c>
      <c r="B26" s="449"/>
      <c r="C26" s="245" t="s">
        <v>1659</v>
      </c>
      <c r="D26" s="246"/>
      <c r="E26" s="246" t="s">
        <v>1508</v>
      </c>
      <c r="F26" s="246">
        <v>1</v>
      </c>
      <c r="G26" s="247"/>
      <c r="H26" s="248">
        <f t="shared" si="1"/>
        <v>0</v>
      </c>
    </row>
    <row r="27" spans="1:8" s="280" customFormat="1" ht="22.5">
      <c r="A27" s="235">
        <v>26</v>
      </c>
      <c r="B27" s="449"/>
      <c r="C27" s="236" t="s">
        <v>1660</v>
      </c>
      <c r="D27" s="281"/>
      <c r="E27" s="241" t="s">
        <v>1508</v>
      </c>
      <c r="F27" s="241">
        <v>3</v>
      </c>
      <c r="G27" s="242"/>
      <c r="H27" s="240">
        <f t="shared" si="1"/>
        <v>0</v>
      </c>
    </row>
    <row r="28" spans="1:8">
      <c r="A28" s="235">
        <v>27</v>
      </c>
      <c r="B28" s="449"/>
      <c r="C28" s="243" t="s">
        <v>1661</v>
      </c>
      <c r="D28" s="241"/>
      <c r="E28" s="238" t="s">
        <v>1508</v>
      </c>
      <c r="F28" s="238">
        <v>3</v>
      </c>
      <c r="G28" s="242"/>
      <c r="H28" s="240">
        <f t="shared" si="1"/>
        <v>0</v>
      </c>
    </row>
    <row r="29" spans="1:8">
      <c r="A29" s="235">
        <v>28</v>
      </c>
      <c r="B29" s="449"/>
      <c r="C29" s="243" t="s">
        <v>1662</v>
      </c>
      <c r="D29" s="241"/>
      <c r="E29" s="238" t="s">
        <v>1508</v>
      </c>
      <c r="F29" s="238">
        <v>4</v>
      </c>
      <c r="G29" s="242"/>
      <c r="H29" s="240">
        <f t="shared" si="1"/>
        <v>0</v>
      </c>
    </row>
    <row r="30" spans="1:8">
      <c r="A30" s="235">
        <v>29</v>
      </c>
      <c r="B30" s="449"/>
      <c r="C30" s="243" t="s">
        <v>1557</v>
      </c>
      <c r="D30" s="241"/>
      <c r="E30" s="238" t="s">
        <v>1508</v>
      </c>
      <c r="F30" s="238">
        <v>1</v>
      </c>
      <c r="G30" s="242"/>
      <c r="H30" s="240">
        <f t="shared" si="1"/>
        <v>0</v>
      </c>
    </row>
    <row r="31" spans="1:8">
      <c r="A31" s="235">
        <v>30</v>
      </c>
      <c r="B31" s="449"/>
      <c r="C31" s="243" t="s">
        <v>1558</v>
      </c>
      <c r="D31" s="241"/>
      <c r="E31" s="238" t="s">
        <v>1508</v>
      </c>
      <c r="F31" s="238">
        <v>4</v>
      </c>
      <c r="G31" s="242"/>
      <c r="H31" s="240">
        <f t="shared" si="1"/>
        <v>0</v>
      </c>
    </row>
    <row r="32" spans="1:8">
      <c r="A32" s="235">
        <v>31</v>
      </c>
      <c r="B32" s="449"/>
      <c r="C32" s="243" t="s">
        <v>1559</v>
      </c>
      <c r="D32" s="241"/>
      <c r="E32" s="238" t="s">
        <v>1508</v>
      </c>
      <c r="F32" s="238">
        <v>1</v>
      </c>
      <c r="G32" s="242"/>
      <c r="H32" s="240">
        <f t="shared" si="1"/>
        <v>0</v>
      </c>
    </row>
    <row r="33" spans="1:8">
      <c r="A33" s="235">
        <v>32</v>
      </c>
      <c r="B33" s="449"/>
      <c r="C33" s="243" t="s">
        <v>1560</v>
      </c>
      <c r="D33" s="241"/>
      <c r="E33" s="238" t="s">
        <v>1508</v>
      </c>
      <c r="F33" s="238">
        <v>1</v>
      </c>
      <c r="G33" s="242"/>
      <c r="H33" s="240">
        <f t="shared" si="1"/>
        <v>0</v>
      </c>
    </row>
    <row r="34" spans="1:8">
      <c r="A34" s="235">
        <v>33</v>
      </c>
      <c r="B34" s="449"/>
      <c r="C34" s="243" t="s">
        <v>1663</v>
      </c>
      <c r="D34" s="241"/>
      <c r="E34" s="238" t="s">
        <v>1508</v>
      </c>
      <c r="F34" s="238">
        <v>2</v>
      </c>
      <c r="G34" s="242"/>
      <c r="H34" s="240">
        <f t="shared" si="1"/>
        <v>0</v>
      </c>
    </row>
    <row r="35" spans="1:8">
      <c r="A35" s="235">
        <v>34</v>
      </c>
      <c r="B35" s="449"/>
      <c r="C35" s="243" t="s">
        <v>1561</v>
      </c>
      <c r="D35" s="241"/>
      <c r="E35" s="238" t="s">
        <v>1508</v>
      </c>
      <c r="F35" s="238">
        <v>2</v>
      </c>
      <c r="G35" s="242"/>
      <c r="H35" s="240">
        <f t="shared" si="1"/>
        <v>0</v>
      </c>
    </row>
    <row r="36" spans="1:8">
      <c r="A36" s="235">
        <v>35</v>
      </c>
      <c r="B36" s="449"/>
      <c r="C36" s="243" t="s">
        <v>1562</v>
      </c>
      <c r="D36" s="241"/>
      <c r="E36" s="238" t="s">
        <v>1508</v>
      </c>
      <c r="F36" s="238">
        <v>3</v>
      </c>
      <c r="G36" s="242"/>
      <c r="H36" s="240">
        <f t="shared" si="1"/>
        <v>0</v>
      </c>
    </row>
    <row r="37" spans="1:8">
      <c r="A37" s="235">
        <v>36</v>
      </c>
      <c r="B37" s="449"/>
      <c r="C37" s="243" t="s">
        <v>1664</v>
      </c>
      <c r="D37" s="241"/>
      <c r="E37" s="238" t="s">
        <v>1508</v>
      </c>
      <c r="F37" s="238">
        <v>1</v>
      </c>
      <c r="G37" s="242"/>
      <c r="H37" s="240">
        <f t="shared" si="1"/>
        <v>0</v>
      </c>
    </row>
    <row r="38" spans="1:8">
      <c r="A38" s="235">
        <v>37</v>
      </c>
      <c r="B38" s="449"/>
      <c r="C38" s="236" t="s">
        <v>1665</v>
      </c>
      <c r="D38" s="241"/>
      <c r="E38" s="241" t="s">
        <v>1508</v>
      </c>
      <c r="F38" s="241">
        <v>80</v>
      </c>
      <c r="G38" s="242"/>
      <c r="H38" s="240">
        <f t="shared" si="1"/>
        <v>0</v>
      </c>
    </row>
    <row r="39" spans="1:8">
      <c r="A39" s="235">
        <v>38</v>
      </c>
      <c r="B39" s="449"/>
      <c r="C39" s="236" t="s">
        <v>1565</v>
      </c>
      <c r="D39" s="241"/>
      <c r="E39" s="241" t="s">
        <v>1508</v>
      </c>
      <c r="F39" s="241">
        <v>60</v>
      </c>
      <c r="G39" s="242"/>
      <c r="H39" s="240">
        <f t="shared" si="1"/>
        <v>0</v>
      </c>
    </row>
    <row r="40" spans="1:8">
      <c r="A40" s="235">
        <v>39</v>
      </c>
      <c r="B40" s="449"/>
      <c r="C40" s="245" t="s">
        <v>1566</v>
      </c>
      <c r="D40" s="246"/>
      <c r="E40" s="246" t="s">
        <v>1508</v>
      </c>
      <c r="F40" s="246">
        <v>5</v>
      </c>
      <c r="G40" s="247"/>
      <c r="H40" s="248">
        <f>F40*G40</f>
        <v>0</v>
      </c>
    </row>
    <row r="41" spans="1:8">
      <c r="A41" s="235">
        <v>40</v>
      </c>
      <c r="B41" s="449"/>
      <c r="C41" s="236" t="s">
        <v>1567</v>
      </c>
      <c r="D41" s="241"/>
      <c r="E41" s="241" t="s">
        <v>1508</v>
      </c>
      <c r="F41" s="241">
        <v>20</v>
      </c>
      <c r="G41" s="242"/>
      <c r="H41" s="240">
        <f>F41*G41</f>
        <v>0</v>
      </c>
    </row>
    <row r="42" spans="1:8">
      <c r="A42" s="235">
        <v>41</v>
      </c>
      <c r="B42" s="449"/>
      <c r="C42" s="236" t="s">
        <v>1568</v>
      </c>
      <c r="D42" s="241"/>
      <c r="E42" s="238" t="s">
        <v>1508</v>
      </c>
      <c r="F42" s="238">
        <v>6</v>
      </c>
      <c r="G42" s="242"/>
      <c r="H42" s="240">
        <f>F42*G42</f>
        <v>0</v>
      </c>
    </row>
    <row r="43" spans="1:8">
      <c r="A43" s="235">
        <v>42</v>
      </c>
      <c r="B43" s="449"/>
      <c r="C43" s="236" t="s">
        <v>1666</v>
      </c>
      <c r="D43" s="241"/>
      <c r="E43" s="238" t="s">
        <v>1508</v>
      </c>
      <c r="F43" s="238">
        <v>2</v>
      </c>
      <c r="G43" s="242"/>
      <c r="H43" s="240">
        <f>F43*G43</f>
        <v>0</v>
      </c>
    </row>
    <row r="44" spans="1:8" ht="12" thickBot="1">
      <c r="A44" s="249">
        <v>43</v>
      </c>
      <c r="B44" s="450"/>
      <c r="C44" s="250" t="s">
        <v>1570</v>
      </c>
      <c r="D44" s="251"/>
      <c r="E44" s="252" t="s">
        <v>1555</v>
      </c>
      <c r="F44" s="252">
        <v>1</v>
      </c>
      <c r="G44" s="253"/>
      <c r="H44" s="254">
        <f>F44*G44</f>
        <v>0</v>
      </c>
    </row>
    <row r="45" spans="1:8" s="260" customFormat="1" ht="12">
      <c r="A45" s="230">
        <v>44</v>
      </c>
      <c r="B45" s="232" t="s">
        <v>1667</v>
      </c>
      <c r="C45" s="297" t="s">
        <v>1668</v>
      </c>
      <c r="D45" s="298"/>
      <c r="E45" s="257" t="s">
        <v>1508</v>
      </c>
      <c r="F45" s="257">
        <v>1</v>
      </c>
      <c r="G45" s="258"/>
      <c r="H45" s="259">
        <f t="shared" ref="H45:H62" si="2">F45*G45</f>
        <v>0</v>
      </c>
    </row>
    <row r="46" spans="1:8">
      <c r="A46" s="235">
        <v>45</v>
      </c>
      <c r="B46" s="246" t="s">
        <v>1669</v>
      </c>
      <c r="C46" s="245" t="s">
        <v>1670</v>
      </c>
      <c r="D46" s="299"/>
      <c r="E46" s="241" t="s">
        <v>1508</v>
      </c>
      <c r="F46" s="241">
        <v>1</v>
      </c>
      <c r="G46" s="239"/>
      <c r="H46" s="240">
        <f t="shared" si="2"/>
        <v>0</v>
      </c>
    </row>
    <row r="47" spans="1:8" s="280" customFormat="1" ht="12.75">
      <c r="A47" s="235">
        <v>46</v>
      </c>
      <c r="B47" s="300" t="s">
        <v>1671</v>
      </c>
      <c r="C47" s="276" t="s">
        <v>1672</v>
      </c>
      <c r="D47" s="246"/>
      <c r="E47" s="277" t="s">
        <v>1508</v>
      </c>
      <c r="F47" s="277">
        <v>2</v>
      </c>
      <c r="G47" s="247"/>
      <c r="H47" s="248">
        <f t="shared" si="2"/>
        <v>0</v>
      </c>
    </row>
    <row r="48" spans="1:8" s="280" customFormat="1" ht="12.75">
      <c r="A48" s="235">
        <v>47</v>
      </c>
      <c r="B48" s="300" t="s">
        <v>1671</v>
      </c>
      <c r="C48" s="276" t="s">
        <v>1673</v>
      </c>
      <c r="D48" s="246"/>
      <c r="E48" s="277" t="s">
        <v>1508</v>
      </c>
      <c r="F48" s="277">
        <v>1</v>
      </c>
      <c r="G48" s="247"/>
      <c r="H48" s="248">
        <f t="shared" si="2"/>
        <v>0</v>
      </c>
    </row>
    <row r="49" spans="1:9" s="280" customFormat="1" ht="22.5">
      <c r="A49" s="235">
        <v>48</v>
      </c>
      <c r="B49" s="449" t="s">
        <v>1674</v>
      </c>
      <c r="C49" s="276" t="s">
        <v>1675</v>
      </c>
      <c r="D49" s="246"/>
      <c r="E49" s="277" t="s">
        <v>1508</v>
      </c>
      <c r="F49" s="277">
        <v>1</v>
      </c>
      <c r="G49" s="247"/>
      <c r="H49" s="248">
        <f t="shared" si="2"/>
        <v>0</v>
      </c>
    </row>
    <row r="50" spans="1:9" s="280" customFormat="1" ht="12.75">
      <c r="A50" s="235">
        <v>49</v>
      </c>
      <c r="B50" s="449"/>
      <c r="C50" s="276" t="s">
        <v>1676</v>
      </c>
      <c r="D50" s="246"/>
      <c r="E50" s="277" t="s">
        <v>1508</v>
      </c>
      <c r="F50" s="277">
        <v>1</v>
      </c>
      <c r="G50" s="247"/>
      <c r="H50" s="248">
        <f t="shared" si="2"/>
        <v>0</v>
      </c>
    </row>
    <row r="51" spans="1:9" ht="12" thickBot="1">
      <c r="A51" s="249">
        <v>50</v>
      </c>
      <c r="B51" s="271" t="s">
        <v>1677</v>
      </c>
      <c r="C51" s="301" t="s">
        <v>1678</v>
      </c>
      <c r="D51" s="271"/>
      <c r="E51" s="302" t="s">
        <v>1508</v>
      </c>
      <c r="F51" s="302">
        <v>1</v>
      </c>
      <c r="G51" s="303"/>
      <c r="H51" s="304">
        <f t="shared" si="2"/>
        <v>0</v>
      </c>
    </row>
    <row r="52" spans="1:9">
      <c r="A52" s="230">
        <v>51</v>
      </c>
      <c r="B52" s="451" t="s">
        <v>1578</v>
      </c>
      <c r="C52" s="294" t="s">
        <v>1638</v>
      </c>
      <c r="D52" s="232"/>
      <c r="E52" s="295" t="s">
        <v>307</v>
      </c>
      <c r="F52" s="232">
        <v>20</v>
      </c>
      <c r="G52" s="233"/>
      <c r="H52" s="259">
        <f t="shared" si="2"/>
        <v>0</v>
      </c>
      <c r="I52" s="291"/>
    </row>
    <row r="53" spans="1:9">
      <c r="A53" s="235">
        <v>52</v>
      </c>
      <c r="B53" s="452"/>
      <c r="C53" s="243" t="s">
        <v>1639</v>
      </c>
      <c r="D53" s="241"/>
      <c r="E53" s="277" t="s">
        <v>307</v>
      </c>
      <c r="F53" s="241">
        <v>25</v>
      </c>
      <c r="G53" s="242"/>
      <c r="H53" s="248">
        <f t="shared" si="2"/>
        <v>0</v>
      </c>
      <c r="I53" s="291"/>
    </row>
    <row r="54" spans="1:9">
      <c r="A54" s="235">
        <v>53</v>
      </c>
      <c r="B54" s="452"/>
      <c r="C54" s="305" t="s">
        <v>1679</v>
      </c>
      <c r="D54" s="241"/>
      <c r="E54" s="241" t="s">
        <v>307</v>
      </c>
      <c r="F54" s="296">
        <v>120</v>
      </c>
      <c r="G54" s="242"/>
      <c r="H54" s="240">
        <f t="shared" si="2"/>
        <v>0</v>
      </c>
    </row>
    <row r="55" spans="1:9">
      <c r="A55" s="235">
        <v>54</v>
      </c>
      <c r="B55" s="452"/>
      <c r="C55" s="243" t="s">
        <v>1680</v>
      </c>
      <c r="D55" s="241"/>
      <c r="E55" s="277" t="s">
        <v>307</v>
      </c>
      <c r="F55" s="241">
        <v>100</v>
      </c>
      <c r="G55" s="242"/>
      <c r="H55" s="248">
        <f t="shared" si="2"/>
        <v>0</v>
      </c>
    </row>
    <row r="56" spans="1:9">
      <c r="A56" s="235">
        <v>55</v>
      </c>
      <c r="B56" s="452"/>
      <c r="C56" s="243" t="s">
        <v>1681</v>
      </c>
      <c r="D56" s="241"/>
      <c r="E56" s="277" t="s">
        <v>307</v>
      </c>
      <c r="F56" s="241">
        <v>30</v>
      </c>
      <c r="G56" s="242"/>
      <c r="H56" s="248">
        <f t="shared" si="2"/>
        <v>0</v>
      </c>
    </row>
    <row r="57" spans="1:9">
      <c r="A57" s="235">
        <v>56</v>
      </c>
      <c r="B57" s="452"/>
      <c r="C57" s="243" t="s">
        <v>1682</v>
      </c>
      <c r="D57" s="241"/>
      <c r="E57" s="277" t="s">
        <v>307</v>
      </c>
      <c r="F57" s="241">
        <v>5</v>
      </c>
      <c r="G57" s="242"/>
      <c r="H57" s="248">
        <f t="shared" si="2"/>
        <v>0</v>
      </c>
    </row>
    <row r="58" spans="1:9">
      <c r="A58" s="235">
        <v>57</v>
      </c>
      <c r="B58" s="452"/>
      <c r="C58" s="243" t="s">
        <v>1640</v>
      </c>
      <c r="D58" s="241"/>
      <c r="E58" s="241" t="s">
        <v>307</v>
      </c>
      <c r="F58" s="296">
        <v>75</v>
      </c>
      <c r="G58" s="242"/>
      <c r="H58" s="240">
        <f t="shared" si="2"/>
        <v>0</v>
      </c>
      <c r="I58" s="291"/>
    </row>
    <row r="59" spans="1:9">
      <c r="A59" s="235">
        <v>58</v>
      </c>
      <c r="B59" s="452"/>
      <c r="C59" s="305" t="s">
        <v>1683</v>
      </c>
      <c r="D59" s="241"/>
      <c r="E59" s="241" t="s">
        <v>307</v>
      </c>
      <c r="F59" s="296">
        <v>110</v>
      </c>
      <c r="G59" s="242"/>
      <c r="H59" s="240">
        <f t="shared" si="2"/>
        <v>0</v>
      </c>
    </row>
    <row r="60" spans="1:9">
      <c r="A60" s="235">
        <v>59</v>
      </c>
      <c r="B60" s="452"/>
      <c r="C60" s="243" t="s">
        <v>1684</v>
      </c>
      <c r="D60" s="241"/>
      <c r="E60" s="277" t="s">
        <v>307</v>
      </c>
      <c r="F60" s="241">
        <v>20</v>
      </c>
      <c r="G60" s="242"/>
      <c r="H60" s="248">
        <f t="shared" si="2"/>
        <v>0</v>
      </c>
    </row>
    <row r="61" spans="1:9">
      <c r="A61" s="235">
        <v>60</v>
      </c>
      <c r="B61" s="452"/>
      <c r="C61" s="243" t="s">
        <v>1685</v>
      </c>
      <c r="D61" s="241"/>
      <c r="E61" s="277" t="s">
        <v>307</v>
      </c>
      <c r="F61" s="241">
        <v>30</v>
      </c>
      <c r="G61" s="242"/>
      <c r="H61" s="248">
        <f t="shared" si="2"/>
        <v>0</v>
      </c>
    </row>
    <row r="62" spans="1:9">
      <c r="A62" s="235">
        <v>61</v>
      </c>
      <c r="B62" s="452"/>
      <c r="C62" s="243" t="s">
        <v>1686</v>
      </c>
      <c r="D62" s="241"/>
      <c r="E62" s="277" t="s">
        <v>307</v>
      </c>
      <c r="F62" s="241">
        <v>15</v>
      </c>
      <c r="G62" s="242"/>
      <c r="H62" s="248">
        <f t="shared" si="2"/>
        <v>0</v>
      </c>
    </row>
    <row r="63" spans="1:9">
      <c r="A63" s="235">
        <v>62</v>
      </c>
      <c r="B63" s="452"/>
      <c r="C63" s="276" t="s">
        <v>1687</v>
      </c>
      <c r="D63" s="246"/>
      <c r="E63" s="277" t="s">
        <v>307</v>
      </c>
      <c r="F63" s="246">
        <v>60</v>
      </c>
      <c r="G63" s="247"/>
      <c r="H63" s="248">
        <f>F63*G63</f>
        <v>0</v>
      </c>
    </row>
    <row r="64" spans="1:9">
      <c r="A64" s="235">
        <v>63</v>
      </c>
      <c r="B64" s="452"/>
      <c r="C64" s="236" t="s">
        <v>1586</v>
      </c>
      <c r="D64" s="241"/>
      <c r="E64" s="241" t="s">
        <v>307</v>
      </c>
      <c r="F64" s="241">
        <v>50</v>
      </c>
      <c r="G64" s="242"/>
      <c r="H64" s="240">
        <f t="shared" ref="H64:H72" si="3">F64*G64</f>
        <v>0</v>
      </c>
    </row>
    <row r="65" spans="1:8" ht="12" thickBot="1">
      <c r="A65" s="249">
        <v>64</v>
      </c>
      <c r="B65" s="453"/>
      <c r="C65" s="250" t="s">
        <v>1587</v>
      </c>
      <c r="D65" s="252"/>
      <c r="E65" s="252" t="s">
        <v>307</v>
      </c>
      <c r="F65" s="252">
        <v>30</v>
      </c>
      <c r="G65" s="275"/>
      <c r="H65" s="254">
        <f t="shared" si="3"/>
        <v>0</v>
      </c>
    </row>
    <row r="66" spans="1:8">
      <c r="A66" s="230">
        <v>65</v>
      </c>
      <c r="B66" s="454" t="s">
        <v>1588</v>
      </c>
      <c r="C66" s="231" t="s">
        <v>1688</v>
      </c>
      <c r="D66" s="232"/>
      <c r="E66" s="232" t="s">
        <v>1508</v>
      </c>
      <c r="F66" s="232">
        <v>4</v>
      </c>
      <c r="G66" s="233"/>
      <c r="H66" s="234">
        <f t="shared" si="3"/>
        <v>0</v>
      </c>
    </row>
    <row r="67" spans="1:8">
      <c r="A67" s="235">
        <v>66</v>
      </c>
      <c r="B67" s="455"/>
      <c r="C67" s="276" t="s">
        <v>1689</v>
      </c>
      <c r="D67" s="246"/>
      <c r="E67" s="277" t="s">
        <v>307</v>
      </c>
      <c r="F67" s="277">
        <v>20</v>
      </c>
      <c r="G67" s="242"/>
      <c r="H67" s="240">
        <f t="shared" si="3"/>
        <v>0</v>
      </c>
    </row>
    <row r="68" spans="1:8">
      <c r="A68" s="235">
        <v>67</v>
      </c>
      <c r="B68" s="455"/>
      <c r="C68" s="276" t="s">
        <v>1690</v>
      </c>
      <c r="D68" s="246"/>
      <c r="E68" s="277" t="s">
        <v>307</v>
      </c>
      <c r="F68" s="277">
        <v>20</v>
      </c>
      <c r="G68" s="242"/>
      <c r="H68" s="240">
        <f t="shared" si="3"/>
        <v>0</v>
      </c>
    </row>
    <row r="69" spans="1:8">
      <c r="A69" s="235">
        <v>68</v>
      </c>
      <c r="B69" s="455"/>
      <c r="C69" s="276" t="s">
        <v>1590</v>
      </c>
      <c r="D69" s="246"/>
      <c r="E69" s="277" t="s">
        <v>307</v>
      </c>
      <c r="F69" s="277">
        <v>30</v>
      </c>
      <c r="G69" s="242"/>
      <c r="H69" s="240">
        <f t="shared" si="3"/>
        <v>0</v>
      </c>
    </row>
    <row r="70" spans="1:8">
      <c r="A70" s="235">
        <v>69</v>
      </c>
      <c r="B70" s="455"/>
      <c r="C70" s="276" t="s">
        <v>1591</v>
      </c>
      <c r="D70" s="246"/>
      <c r="E70" s="277" t="s">
        <v>307</v>
      </c>
      <c r="F70" s="277">
        <v>20</v>
      </c>
      <c r="G70" s="242"/>
      <c r="H70" s="240">
        <f t="shared" si="3"/>
        <v>0</v>
      </c>
    </row>
    <row r="71" spans="1:8">
      <c r="A71" s="235">
        <v>70</v>
      </c>
      <c r="B71" s="455"/>
      <c r="C71" s="276" t="s">
        <v>1592</v>
      </c>
      <c r="D71" s="246"/>
      <c r="E71" s="277" t="s">
        <v>307</v>
      </c>
      <c r="F71" s="277">
        <v>30</v>
      </c>
      <c r="G71" s="242"/>
      <c r="H71" s="240">
        <f t="shared" si="3"/>
        <v>0</v>
      </c>
    </row>
    <row r="72" spans="1:8">
      <c r="A72" s="235">
        <v>71</v>
      </c>
      <c r="B72" s="455"/>
      <c r="C72" s="276" t="s">
        <v>1593</v>
      </c>
      <c r="D72" s="246"/>
      <c r="E72" s="277" t="s">
        <v>307</v>
      </c>
      <c r="F72" s="277">
        <v>30</v>
      </c>
      <c r="G72" s="242"/>
      <c r="H72" s="240">
        <f t="shared" si="3"/>
        <v>0</v>
      </c>
    </row>
    <row r="73" spans="1:8" s="260" customFormat="1" ht="12">
      <c r="A73" s="235">
        <v>72</v>
      </c>
      <c r="B73" s="455"/>
      <c r="C73" s="236" t="s">
        <v>1691</v>
      </c>
      <c r="D73" s="241"/>
      <c r="E73" s="263" t="s">
        <v>307</v>
      </c>
      <c r="F73" s="277">
        <v>200</v>
      </c>
      <c r="G73" s="242"/>
      <c r="H73" s="240">
        <f>F73*G73</f>
        <v>0</v>
      </c>
    </row>
    <row r="74" spans="1:8">
      <c r="A74" s="235">
        <v>73</v>
      </c>
      <c r="B74" s="455"/>
      <c r="C74" s="236" t="s">
        <v>1692</v>
      </c>
      <c r="D74" s="278"/>
      <c r="E74" s="241" t="s">
        <v>1508</v>
      </c>
      <c r="F74" s="241">
        <v>1</v>
      </c>
      <c r="G74" s="242"/>
      <c r="H74" s="240">
        <f t="shared" ref="H74:H94" si="4">F74*G74</f>
        <v>0</v>
      </c>
    </row>
    <row r="75" spans="1:8" ht="12" thickBot="1">
      <c r="A75" s="249">
        <v>74</v>
      </c>
      <c r="B75" s="456"/>
      <c r="C75" s="250" t="s">
        <v>1595</v>
      </c>
      <c r="D75" s="252"/>
      <c r="E75" s="252" t="s">
        <v>1439</v>
      </c>
      <c r="F75" s="252">
        <v>1</v>
      </c>
      <c r="G75" s="275"/>
      <c r="H75" s="254">
        <f t="shared" si="4"/>
        <v>0</v>
      </c>
    </row>
    <row r="76" spans="1:8" s="280" customFormat="1" ht="12.75">
      <c r="A76" s="230">
        <v>75</v>
      </c>
      <c r="B76" s="445" t="s">
        <v>174</v>
      </c>
      <c r="C76" s="306" t="s">
        <v>1693</v>
      </c>
      <c r="D76" s="307"/>
      <c r="E76" s="308" t="s">
        <v>1694</v>
      </c>
      <c r="F76" s="308">
        <v>0.1</v>
      </c>
      <c r="G76" s="309"/>
      <c r="H76" s="234">
        <f t="shared" si="4"/>
        <v>0</v>
      </c>
    </row>
    <row r="77" spans="1:8" s="280" customFormat="1" ht="12.75">
      <c r="A77" s="235">
        <v>76</v>
      </c>
      <c r="B77" s="446"/>
      <c r="C77" s="243" t="s">
        <v>1695</v>
      </c>
      <c r="D77" s="243"/>
      <c r="E77" s="241" t="s">
        <v>307</v>
      </c>
      <c r="F77" s="241">
        <v>95</v>
      </c>
      <c r="G77" s="243"/>
      <c r="H77" s="240">
        <f t="shared" si="4"/>
        <v>0</v>
      </c>
    </row>
    <row r="78" spans="1:8" s="280" customFormat="1" ht="12.75" customHeight="1">
      <c r="A78" s="235">
        <v>77</v>
      </c>
      <c r="B78" s="446"/>
      <c r="C78" s="243" t="s">
        <v>1696</v>
      </c>
      <c r="D78" s="243"/>
      <c r="E78" s="241" t="s">
        <v>307</v>
      </c>
      <c r="F78" s="241">
        <v>95</v>
      </c>
      <c r="G78" s="243"/>
      <c r="H78" s="240">
        <f t="shared" si="4"/>
        <v>0</v>
      </c>
    </row>
    <row r="79" spans="1:8" s="280" customFormat="1" ht="12.75">
      <c r="A79" s="235">
        <v>78</v>
      </c>
      <c r="B79" s="446"/>
      <c r="C79" s="243" t="s">
        <v>1697</v>
      </c>
      <c r="D79" s="241"/>
      <c r="E79" s="241" t="s">
        <v>307</v>
      </c>
      <c r="F79" s="241">
        <v>95</v>
      </c>
      <c r="G79" s="243"/>
      <c r="H79" s="240">
        <f t="shared" si="4"/>
        <v>0</v>
      </c>
    </row>
    <row r="80" spans="1:8" s="280" customFormat="1" ht="12.75">
      <c r="A80" s="235">
        <v>79</v>
      </c>
      <c r="B80" s="446"/>
      <c r="C80" s="243" t="s">
        <v>1698</v>
      </c>
      <c r="D80" s="241"/>
      <c r="E80" s="241" t="s">
        <v>307</v>
      </c>
      <c r="F80" s="296">
        <v>200</v>
      </c>
      <c r="G80" s="243"/>
      <c r="H80" s="240">
        <f t="shared" si="4"/>
        <v>0</v>
      </c>
    </row>
    <row r="81" spans="1:9">
      <c r="A81" s="235">
        <v>80</v>
      </c>
      <c r="B81" s="446"/>
      <c r="C81" s="245" t="s">
        <v>1699</v>
      </c>
      <c r="D81" s="283"/>
      <c r="E81" s="241" t="s">
        <v>307</v>
      </c>
      <c r="F81" s="241">
        <v>30</v>
      </c>
      <c r="G81" s="242"/>
      <c r="H81" s="240">
        <f t="shared" si="4"/>
        <v>0</v>
      </c>
    </row>
    <row r="82" spans="1:9">
      <c r="A82" s="235">
        <v>81</v>
      </c>
      <c r="B82" s="446"/>
      <c r="C82" s="245" t="s">
        <v>1700</v>
      </c>
      <c r="D82" s="283"/>
      <c r="E82" s="241" t="s">
        <v>1701</v>
      </c>
      <c r="F82" s="241">
        <v>15</v>
      </c>
      <c r="G82" s="242"/>
      <c r="H82" s="240">
        <f t="shared" si="4"/>
        <v>0</v>
      </c>
    </row>
    <row r="83" spans="1:9">
      <c r="A83" s="235">
        <v>82</v>
      </c>
      <c r="B83" s="446"/>
      <c r="C83" s="245" t="s">
        <v>1702</v>
      </c>
      <c r="D83" s="283"/>
      <c r="E83" s="241" t="s">
        <v>1701</v>
      </c>
      <c r="F83" s="241">
        <v>15</v>
      </c>
      <c r="G83" s="242"/>
      <c r="H83" s="240">
        <f t="shared" si="4"/>
        <v>0</v>
      </c>
    </row>
    <row r="84" spans="1:9" ht="12" thickBot="1">
      <c r="A84" s="249">
        <v>83</v>
      </c>
      <c r="B84" s="447"/>
      <c r="C84" s="250" t="s">
        <v>1703</v>
      </c>
      <c r="D84" s="252"/>
      <c r="E84" s="252" t="s">
        <v>1701</v>
      </c>
      <c r="F84" s="252">
        <v>60</v>
      </c>
      <c r="G84" s="275"/>
      <c r="H84" s="254">
        <f t="shared" si="4"/>
        <v>0</v>
      </c>
    </row>
    <row r="85" spans="1:9">
      <c r="A85" s="230">
        <v>84</v>
      </c>
      <c r="B85" s="445" t="s">
        <v>1616</v>
      </c>
      <c r="C85" s="231" t="s">
        <v>1617</v>
      </c>
      <c r="D85" s="232"/>
      <c r="E85" s="232" t="s">
        <v>1439</v>
      </c>
      <c r="F85" s="232">
        <v>1</v>
      </c>
      <c r="G85" s="233"/>
      <c r="H85" s="234">
        <f t="shared" si="4"/>
        <v>0</v>
      </c>
      <c r="I85" s="291"/>
    </row>
    <row r="86" spans="1:9">
      <c r="A86" s="235">
        <v>85</v>
      </c>
      <c r="B86" s="446"/>
      <c r="C86" s="236" t="s">
        <v>1618</v>
      </c>
      <c r="D86" s="241"/>
      <c r="E86" s="241" t="s">
        <v>1439</v>
      </c>
      <c r="F86" s="241">
        <v>1</v>
      </c>
      <c r="G86" s="242"/>
      <c r="H86" s="240">
        <f t="shared" si="4"/>
        <v>0</v>
      </c>
      <c r="I86" s="291"/>
    </row>
    <row r="87" spans="1:9" ht="22.5">
      <c r="A87" s="235">
        <v>86</v>
      </c>
      <c r="B87" s="446"/>
      <c r="C87" s="236" t="s">
        <v>1704</v>
      </c>
      <c r="D87" s="241"/>
      <c r="E87" s="241" t="s">
        <v>1439</v>
      </c>
      <c r="F87" s="241">
        <v>1</v>
      </c>
      <c r="G87" s="242"/>
      <c r="H87" s="240">
        <f t="shared" si="4"/>
        <v>0</v>
      </c>
    </row>
    <row r="88" spans="1:9">
      <c r="A88" s="235">
        <v>87</v>
      </c>
      <c r="B88" s="446"/>
      <c r="C88" s="236" t="s">
        <v>1705</v>
      </c>
      <c r="D88" s="243"/>
      <c r="E88" s="281" t="s">
        <v>1439</v>
      </c>
      <c r="F88" s="241">
        <v>1</v>
      </c>
      <c r="G88" s="242"/>
      <c r="H88" s="240">
        <f t="shared" si="4"/>
        <v>0</v>
      </c>
    </row>
    <row r="89" spans="1:9">
      <c r="A89" s="235">
        <v>88</v>
      </c>
      <c r="B89" s="446"/>
      <c r="C89" s="236" t="s">
        <v>1615</v>
      </c>
      <c r="D89" s="243"/>
      <c r="E89" s="241" t="s">
        <v>918</v>
      </c>
      <c r="F89" s="241">
        <v>12</v>
      </c>
      <c r="G89" s="242"/>
      <c r="H89" s="240">
        <f t="shared" si="4"/>
        <v>0</v>
      </c>
    </row>
    <row r="90" spans="1:9">
      <c r="A90" s="235">
        <v>89</v>
      </c>
      <c r="B90" s="446"/>
      <c r="C90" s="245" t="s">
        <v>1620</v>
      </c>
      <c r="D90" s="283"/>
      <c r="E90" s="241" t="s">
        <v>1621</v>
      </c>
      <c r="F90" s="241">
        <v>4</v>
      </c>
      <c r="G90" s="242"/>
      <c r="H90" s="240">
        <f t="shared" si="4"/>
        <v>0</v>
      </c>
    </row>
    <row r="91" spans="1:9">
      <c r="A91" s="235">
        <v>90</v>
      </c>
      <c r="B91" s="446"/>
      <c r="C91" s="245" t="s">
        <v>1622</v>
      </c>
      <c r="D91" s="283"/>
      <c r="E91" s="241" t="s">
        <v>1508</v>
      </c>
      <c r="F91" s="241">
        <v>4</v>
      </c>
      <c r="G91" s="242"/>
      <c r="H91" s="240">
        <f t="shared" si="4"/>
        <v>0</v>
      </c>
    </row>
    <row r="92" spans="1:9" ht="12" thickBot="1">
      <c r="A92" s="249">
        <v>91</v>
      </c>
      <c r="B92" s="447"/>
      <c r="C92" s="250" t="s">
        <v>1623</v>
      </c>
      <c r="D92" s="252"/>
      <c r="E92" s="252" t="s">
        <v>1439</v>
      </c>
      <c r="F92" s="252">
        <v>1</v>
      </c>
      <c r="G92" s="275"/>
      <c r="H92" s="254">
        <f t="shared" si="4"/>
        <v>0</v>
      </c>
    </row>
    <row r="93" spans="1:9">
      <c r="A93" s="230">
        <v>92</v>
      </c>
      <c r="B93" s="310" t="s">
        <v>1706</v>
      </c>
      <c r="C93" s="231" t="s">
        <v>1625</v>
      </c>
      <c r="D93" s="232"/>
      <c r="E93" s="232" t="s">
        <v>1626</v>
      </c>
      <c r="F93" s="232">
        <v>1</v>
      </c>
      <c r="G93" s="233"/>
      <c r="H93" s="234">
        <f t="shared" si="4"/>
        <v>0</v>
      </c>
    </row>
    <row r="94" spans="1:9" ht="12" thickBot="1">
      <c r="A94" s="249">
        <v>93</v>
      </c>
      <c r="B94" s="311"/>
      <c r="C94" s="250" t="s">
        <v>1707</v>
      </c>
      <c r="D94" s="252"/>
      <c r="E94" s="252" t="s">
        <v>1630</v>
      </c>
      <c r="F94" s="252">
        <v>1</v>
      </c>
      <c r="G94" s="275"/>
      <c r="H94" s="254">
        <f t="shared" si="4"/>
        <v>0</v>
      </c>
    </row>
    <row r="95" spans="1:9" ht="12" thickBot="1">
      <c r="A95" s="285"/>
      <c r="B95" s="286"/>
      <c r="C95" s="287" t="s">
        <v>1641</v>
      </c>
      <c r="D95" s="286"/>
      <c r="E95" s="286"/>
      <c r="F95" s="286"/>
      <c r="G95" s="288"/>
      <c r="H95" s="289">
        <f>SUM(H2:H94)</f>
        <v>0</v>
      </c>
    </row>
  </sheetData>
  <mergeCells count="6">
    <mergeCell ref="B85:B92"/>
    <mergeCell ref="B2:B44"/>
    <mergeCell ref="B49:B50"/>
    <mergeCell ref="B52:B65"/>
    <mergeCell ref="B66:B75"/>
    <mergeCell ref="B76:B84"/>
  </mergeCells>
  <conditionalFormatting sqref="G2">
    <cfRule type="cellIs" dxfId="10" priority="6" stopIfTrue="1" operator="equal">
      <formula>0</formula>
    </cfRule>
  </conditionalFormatting>
  <conditionalFormatting sqref="H2:H95">
    <cfRule type="cellIs" dxfId="9" priority="1" stopIfTrue="1" operator="equal">
      <formula>0</formula>
    </cfRule>
  </conditionalFormatting>
  <conditionalFormatting sqref="H9:H10">
    <cfRule type="cellIs" dxfId="8" priority="5" stopIfTrue="1" operator="equal">
      <formula>0</formula>
    </cfRule>
  </conditionalFormatting>
  <conditionalFormatting sqref="H24">
    <cfRule type="cellIs" dxfId="7" priority="4" stopIfTrue="1" operator="equal">
      <formula>0</formula>
    </cfRule>
  </conditionalFormatting>
  <conditionalFormatting sqref="H47:H48">
    <cfRule type="cellIs" dxfId="6" priority="2" stopIfTrue="1" operator="equal">
      <formula>0</formula>
    </cfRule>
  </conditionalFormatting>
  <conditionalFormatting sqref="H69:H73">
    <cfRule type="cellIs" dxfId="5" priority="7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65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7832D-57AA-40D0-89A8-7520008C079E}">
  <dimension ref="A1:I167"/>
  <sheetViews>
    <sheetView topLeftCell="A130" workbookViewId="0">
      <selection activeCell="N111" sqref="N111"/>
    </sheetView>
  </sheetViews>
  <sheetFormatPr defaultRowHeight="11.25"/>
  <cols>
    <col min="1" max="1" width="68.5" style="321" customWidth="1"/>
    <col min="2" max="2" width="4.6640625" style="321" bestFit="1" customWidth="1"/>
    <col min="3" max="3" width="6.6640625" style="322" bestFit="1" customWidth="1"/>
    <col min="4" max="4" width="12" style="322" customWidth="1"/>
    <col min="5" max="5" width="15.33203125" style="322" bestFit="1" customWidth="1"/>
    <col min="6" max="6" width="4.33203125" style="321" bestFit="1" customWidth="1"/>
    <col min="7" max="7" width="11.5" style="322" customWidth="1"/>
    <col min="8" max="8" width="14.6640625" style="322" bestFit="1" customWidth="1"/>
    <col min="9" max="9" width="12.5" style="322" bestFit="1" customWidth="1"/>
    <col min="257" max="257" width="68.5" customWidth="1"/>
    <col min="258" max="258" width="4.6640625" bestFit="1" customWidth="1"/>
    <col min="259" max="259" width="6.6640625" bestFit="1" customWidth="1"/>
    <col min="260" max="260" width="12" customWidth="1"/>
    <col min="261" max="261" width="15.33203125" bestFit="1" customWidth="1"/>
    <col min="262" max="262" width="4.33203125" bestFit="1" customWidth="1"/>
    <col min="263" max="263" width="11.5" customWidth="1"/>
    <col min="264" max="264" width="14.6640625" bestFit="1" customWidth="1"/>
    <col min="265" max="265" width="12.5" bestFit="1" customWidth="1"/>
    <col min="513" max="513" width="68.5" customWidth="1"/>
    <col min="514" max="514" width="4.6640625" bestFit="1" customWidth="1"/>
    <col min="515" max="515" width="6.6640625" bestFit="1" customWidth="1"/>
    <col min="516" max="516" width="12" customWidth="1"/>
    <col min="517" max="517" width="15.33203125" bestFit="1" customWidth="1"/>
    <col min="518" max="518" width="4.33203125" bestFit="1" customWidth="1"/>
    <col min="519" max="519" width="11.5" customWidth="1"/>
    <col min="520" max="520" width="14.6640625" bestFit="1" customWidth="1"/>
    <col min="521" max="521" width="12.5" bestFit="1" customWidth="1"/>
    <col min="769" max="769" width="68.5" customWidth="1"/>
    <col min="770" max="770" width="4.6640625" bestFit="1" customWidth="1"/>
    <col min="771" max="771" width="6.6640625" bestFit="1" customWidth="1"/>
    <col min="772" max="772" width="12" customWidth="1"/>
    <col min="773" max="773" width="15.33203125" bestFit="1" customWidth="1"/>
    <col min="774" max="774" width="4.33203125" bestFit="1" customWidth="1"/>
    <col min="775" max="775" width="11.5" customWidth="1"/>
    <col min="776" max="776" width="14.6640625" bestFit="1" customWidth="1"/>
    <col min="777" max="777" width="12.5" bestFit="1" customWidth="1"/>
    <col min="1025" max="1025" width="68.5" customWidth="1"/>
    <col min="1026" max="1026" width="4.6640625" bestFit="1" customWidth="1"/>
    <col min="1027" max="1027" width="6.6640625" bestFit="1" customWidth="1"/>
    <col min="1028" max="1028" width="12" customWidth="1"/>
    <col min="1029" max="1029" width="15.33203125" bestFit="1" customWidth="1"/>
    <col min="1030" max="1030" width="4.33203125" bestFit="1" customWidth="1"/>
    <col min="1031" max="1031" width="11.5" customWidth="1"/>
    <col min="1032" max="1032" width="14.6640625" bestFit="1" customWidth="1"/>
    <col min="1033" max="1033" width="12.5" bestFit="1" customWidth="1"/>
    <col min="1281" max="1281" width="68.5" customWidth="1"/>
    <col min="1282" max="1282" width="4.6640625" bestFit="1" customWidth="1"/>
    <col min="1283" max="1283" width="6.6640625" bestFit="1" customWidth="1"/>
    <col min="1284" max="1284" width="12" customWidth="1"/>
    <col min="1285" max="1285" width="15.33203125" bestFit="1" customWidth="1"/>
    <col min="1286" max="1286" width="4.33203125" bestFit="1" customWidth="1"/>
    <col min="1287" max="1287" width="11.5" customWidth="1"/>
    <col min="1288" max="1288" width="14.6640625" bestFit="1" customWidth="1"/>
    <col min="1289" max="1289" width="12.5" bestFit="1" customWidth="1"/>
    <col min="1537" max="1537" width="68.5" customWidth="1"/>
    <col min="1538" max="1538" width="4.6640625" bestFit="1" customWidth="1"/>
    <col min="1539" max="1539" width="6.6640625" bestFit="1" customWidth="1"/>
    <col min="1540" max="1540" width="12" customWidth="1"/>
    <col min="1541" max="1541" width="15.33203125" bestFit="1" customWidth="1"/>
    <col min="1542" max="1542" width="4.33203125" bestFit="1" customWidth="1"/>
    <col min="1543" max="1543" width="11.5" customWidth="1"/>
    <col min="1544" max="1544" width="14.6640625" bestFit="1" customWidth="1"/>
    <col min="1545" max="1545" width="12.5" bestFit="1" customWidth="1"/>
    <col min="1793" max="1793" width="68.5" customWidth="1"/>
    <col min="1794" max="1794" width="4.6640625" bestFit="1" customWidth="1"/>
    <col min="1795" max="1795" width="6.6640625" bestFit="1" customWidth="1"/>
    <col min="1796" max="1796" width="12" customWidth="1"/>
    <col min="1797" max="1797" width="15.33203125" bestFit="1" customWidth="1"/>
    <col min="1798" max="1798" width="4.33203125" bestFit="1" customWidth="1"/>
    <col min="1799" max="1799" width="11.5" customWidth="1"/>
    <col min="1800" max="1800" width="14.6640625" bestFit="1" customWidth="1"/>
    <col min="1801" max="1801" width="12.5" bestFit="1" customWidth="1"/>
    <col min="2049" max="2049" width="68.5" customWidth="1"/>
    <col min="2050" max="2050" width="4.6640625" bestFit="1" customWidth="1"/>
    <col min="2051" max="2051" width="6.6640625" bestFit="1" customWidth="1"/>
    <col min="2052" max="2052" width="12" customWidth="1"/>
    <col min="2053" max="2053" width="15.33203125" bestFit="1" customWidth="1"/>
    <col min="2054" max="2054" width="4.33203125" bestFit="1" customWidth="1"/>
    <col min="2055" max="2055" width="11.5" customWidth="1"/>
    <col min="2056" max="2056" width="14.6640625" bestFit="1" customWidth="1"/>
    <col min="2057" max="2057" width="12.5" bestFit="1" customWidth="1"/>
    <col min="2305" max="2305" width="68.5" customWidth="1"/>
    <col min="2306" max="2306" width="4.6640625" bestFit="1" customWidth="1"/>
    <col min="2307" max="2307" width="6.6640625" bestFit="1" customWidth="1"/>
    <col min="2308" max="2308" width="12" customWidth="1"/>
    <col min="2309" max="2309" width="15.33203125" bestFit="1" customWidth="1"/>
    <col min="2310" max="2310" width="4.33203125" bestFit="1" customWidth="1"/>
    <col min="2311" max="2311" width="11.5" customWidth="1"/>
    <col min="2312" max="2312" width="14.6640625" bestFit="1" customWidth="1"/>
    <col min="2313" max="2313" width="12.5" bestFit="1" customWidth="1"/>
    <col min="2561" max="2561" width="68.5" customWidth="1"/>
    <col min="2562" max="2562" width="4.6640625" bestFit="1" customWidth="1"/>
    <col min="2563" max="2563" width="6.6640625" bestFit="1" customWidth="1"/>
    <col min="2564" max="2564" width="12" customWidth="1"/>
    <col min="2565" max="2565" width="15.33203125" bestFit="1" customWidth="1"/>
    <col min="2566" max="2566" width="4.33203125" bestFit="1" customWidth="1"/>
    <col min="2567" max="2567" width="11.5" customWidth="1"/>
    <col min="2568" max="2568" width="14.6640625" bestFit="1" customWidth="1"/>
    <col min="2569" max="2569" width="12.5" bestFit="1" customWidth="1"/>
    <col min="2817" max="2817" width="68.5" customWidth="1"/>
    <col min="2818" max="2818" width="4.6640625" bestFit="1" customWidth="1"/>
    <col min="2819" max="2819" width="6.6640625" bestFit="1" customWidth="1"/>
    <col min="2820" max="2820" width="12" customWidth="1"/>
    <col min="2821" max="2821" width="15.33203125" bestFit="1" customWidth="1"/>
    <col min="2822" max="2822" width="4.33203125" bestFit="1" customWidth="1"/>
    <col min="2823" max="2823" width="11.5" customWidth="1"/>
    <col min="2824" max="2824" width="14.6640625" bestFit="1" customWidth="1"/>
    <col min="2825" max="2825" width="12.5" bestFit="1" customWidth="1"/>
    <col min="3073" max="3073" width="68.5" customWidth="1"/>
    <col min="3074" max="3074" width="4.6640625" bestFit="1" customWidth="1"/>
    <col min="3075" max="3075" width="6.6640625" bestFit="1" customWidth="1"/>
    <col min="3076" max="3076" width="12" customWidth="1"/>
    <col min="3077" max="3077" width="15.33203125" bestFit="1" customWidth="1"/>
    <col min="3078" max="3078" width="4.33203125" bestFit="1" customWidth="1"/>
    <col min="3079" max="3079" width="11.5" customWidth="1"/>
    <col min="3080" max="3080" width="14.6640625" bestFit="1" customWidth="1"/>
    <col min="3081" max="3081" width="12.5" bestFit="1" customWidth="1"/>
    <col min="3329" max="3329" width="68.5" customWidth="1"/>
    <col min="3330" max="3330" width="4.6640625" bestFit="1" customWidth="1"/>
    <col min="3331" max="3331" width="6.6640625" bestFit="1" customWidth="1"/>
    <col min="3332" max="3332" width="12" customWidth="1"/>
    <col min="3333" max="3333" width="15.33203125" bestFit="1" customWidth="1"/>
    <col min="3334" max="3334" width="4.33203125" bestFit="1" customWidth="1"/>
    <col min="3335" max="3335" width="11.5" customWidth="1"/>
    <col min="3336" max="3336" width="14.6640625" bestFit="1" customWidth="1"/>
    <col min="3337" max="3337" width="12.5" bestFit="1" customWidth="1"/>
    <col min="3585" max="3585" width="68.5" customWidth="1"/>
    <col min="3586" max="3586" width="4.6640625" bestFit="1" customWidth="1"/>
    <col min="3587" max="3587" width="6.6640625" bestFit="1" customWidth="1"/>
    <col min="3588" max="3588" width="12" customWidth="1"/>
    <col min="3589" max="3589" width="15.33203125" bestFit="1" customWidth="1"/>
    <col min="3590" max="3590" width="4.33203125" bestFit="1" customWidth="1"/>
    <col min="3591" max="3591" width="11.5" customWidth="1"/>
    <col min="3592" max="3592" width="14.6640625" bestFit="1" customWidth="1"/>
    <col min="3593" max="3593" width="12.5" bestFit="1" customWidth="1"/>
    <col min="3841" max="3841" width="68.5" customWidth="1"/>
    <col min="3842" max="3842" width="4.6640625" bestFit="1" customWidth="1"/>
    <col min="3843" max="3843" width="6.6640625" bestFit="1" customWidth="1"/>
    <col min="3844" max="3844" width="12" customWidth="1"/>
    <col min="3845" max="3845" width="15.33203125" bestFit="1" customWidth="1"/>
    <col min="3846" max="3846" width="4.33203125" bestFit="1" customWidth="1"/>
    <col min="3847" max="3847" width="11.5" customWidth="1"/>
    <col min="3848" max="3848" width="14.6640625" bestFit="1" customWidth="1"/>
    <col min="3849" max="3849" width="12.5" bestFit="1" customWidth="1"/>
    <col min="4097" max="4097" width="68.5" customWidth="1"/>
    <col min="4098" max="4098" width="4.6640625" bestFit="1" customWidth="1"/>
    <col min="4099" max="4099" width="6.6640625" bestFit="1" customWidth="1"/>
    <col min="4100" max="4100" width="12" customWidth="1"/>
    <col min="4101" max="4101" width="15.33203125" bestFit="1" customWidth="1"/>
    <col min="4102" max="4102" width="4.33203125" bestFit="1" customWidth="1"/>
    <col min="4103" max="4103" width="11.5" customWidth="1"/>
    <col min="4104" max="4104" width="14.6640625" bestFit="1" customWidth="1"/>
    <col min="4105" max="4105" width="12.5" bestFit="1" customWidth="1"/>
    <col min="4353" max="4353" width="68.5" customWidth="1"/>
    <col min="4354" max="4354" width="4.6640625" bestFit="1" customWidth="1"/>
    <col min="4355" max="4355" width="6.6640625" bestFit="1" customWidth="1"/>
    <col min="4356" max="4356" width="12" customWidth="1"/>
    <col min="4357" max="4357" width="15.33203125" bestFit="1" customWidth="1"/>
    <col min="4358" max="4358" width="4.33203125" bestFit="1" customWidth="1"/>
    <col min="4359" max="4359" width="11.5" customWidth="1"/>
    <col min="4360" max="4360" width="14.6640625" bestFit="1" customWidth="1"/>
    <col min="4361" max="4361" width="12.5" bestFit="1" customWidth="1"/>
    <col min="4609" max="4609" width="68.5" customWidth="1"/>
    <col min="4610" max="4610" width="4.6640625" bestFit="1" customWidth="1"/>
    <col min="4611" max="4611" width="6.6640625" bestFit="1" customWidth="1"/>
    <col min="4612" max="4612" width="12" customWidth="1"/>
    <col min="4613" max="4613" width="15.33203125" bestFit="1" customWidth="1"/>
    <col min="4614" max="4614" width="4.33203125" bestFit="1" customWidth="1"/>
    <col min="4615" max="4615" width="11.5" customWidth="1"/>
    <col min="4616" max="4616" width="14.6640625" bestFit="1" customWidth="1"/>
    <col min="4617" max="4617" width="12.5" bestFit="1" customWidth="1"/>
    <col min="4865" max="4865" width="68.5" customWidth="1"/>
    <col min="4866" max="4866" width="4.6640625" bestFit="1" customWidth="1"/>
    <col min="4867" max="4867" width="6.6640625" bestFit="1" customWidth="1"/>
    <col min="4868" max="4868" width="12" customWidth="1"/>
    <col min="4869" max="4869" width="15.33203125" bestFit="1" customWidth="1"/>
    <col min="4870" max="4870" width="4.33203125" bestFit="1" customWidth="1"/>
    <col min="4871" max="4871" width="11.5" customWidth="1"/>
    <col min="4872" max="4872" width="14.6640625" bestFit="1" customWidth="1"/>
    <col min="4873" max="4873" width="12.5" bestFit="1" customWidth="1"/>
    <col min="5121" max="5121" width="68.5" customWidth="1"/>
    <col min="5122" max="5122" width="4.6640625" bestFit="1" customWidth="1"/>
    <col min="5123" max="5123" width="6.6640625" bestFit="1" customWidth="1"/>
    <col min="5124" max="5124" width="12" customWidth="1"/>
    <col min="5125" max="5125" width="15.33203125" bestFit="1" customWidth="1"/>
    <col min="5126" max="5126" width="4.33203125" bestFit="1" customWidth="1"/>
    <col min="5127" max="5127" width="11.5" customWidth="1"/>
    <col min="5128" max="5128" width="14.6640625" bestFit="1" customWidth="1"/>
    <col min="5129" max="5129" width="12.5" bestFit="1" customWidth="1"/>
    <col min="5377" max="5377" width="68.5" customWidth="1"/>
    <col min="5378" max="5378" width="4.6640625" bestFit="1" customWidth="1"/>
    <col min="5379" max="5379" width="6.6640625" bestFit="1" customWidth="1"/>
    <col min="5380" max="5380" width="12" customWidth="1"/>
    <col min="5381" max="5381" width="15.33203125" bestFit="1" customWidth="1"/>
    <col min="5382" max="5382" width="4.33203125" bestFit="1" customWidth="1"/>
    <col min="5383" max="5383" width="11.5" customWidth="1"/>
    <col min="5384" max="5384" width="14.6640625" bestFit="1" customWidth="1"/>
    <col min="5385" max="5385" width="12.5" bestFit="1" customWidth="1"/>
    <col min="5633" max="5633" width="68.5" customWidth="1"/>
    <col min="5634" max="5634" width="4.6640625" bestFit="1" customWidth="1"/>
    <col min="5635" max="5635" width="6.6640625" bestFit="1" customWidth="1"/>
    <col min="5636" max="5636" width="12" customWidth="1"/>
    <col min="5637" max="5637" width="15.33203125" bestFit="1" customWidth="1"/>
    <col min="5638" max="5638" width="4.33203125" bestFit="1" customWidth="1"/>
    <col min="5639" max="5639" width="11.5" customWidth="1"/>
    <col min="5640" max="5640" width="14.6640625" bestFit="1" customWidth="1"/>
    <col min="5641" max="5641" width="12.5" bestFit="1" customWidth="1"/>
    <col min="5889" max="5889" width="68.5" customWidth="1"/>
    <col min="5890" max="5890" width="4.6640625" bestFit="1" customWidth="1"/>
    <col min="5891" max="5891" width="6.6640625" bestFit="1" customWidth="1"/>
    <col min="5892" max="5892" width="12" customWidth="1"/>
    <col min="5893" max="5893" width="15.33203125" bestFit="1" customWidth="1"/>
    <col min="5894" max="5894" width="4.33203125" bestFit="1" customWidth="1"/>
    <col min="5895" max="5895" width="11.5" customWidth="1"/>
    <col min="5896" max="5896" width="14.6640625" bestFit="1" customWidth="1"/>
    <col min="5897" max="5897" width="12.5" bestFit="1" customWidth="1"/>
    <col min="6145" max="6145" width="68.5" customWidth="1"/>
    <col min="6146" max="6146" width="4.6640625" bestFit="1" customWidth="1"/>
    <col min="6147" max="6147" width="6.6640625" bestFit="1" customWidth="1"/>
    <col min="6148" max="6148" width="12" customWidth="1"/>
    <col min="6149" max="6149" width="15.33203125" bestFit="1" customWidth="1"/>
    <col min="6150" max="6150" width="4.33203125" bestFit="1" customWidth="1"/>
    <col min="6151" max="6151" width="11.5" customWidth="1"/>
    <col min="6152" max="6152" width="14.6640625" bestFit="1" customWidth="1"/>
    <col min="6153" max="6153" width="12.5" bestFit="1" customWidth="1"/>
    <col min="6401" max="6401" width="68.5" customWidth="1"/>
    <col min="6402" max="6402" width="4.6640625" bestFit="1" customWidth="1"/>
    <col min="6403" max="6403" width="6.6640625" bestFit="1" customWidth="1"/>
    <col min="6404" max="6404" width="12" customWidth="1"/>
    <col min="6405" max="6405" width="15.33203125" bestFit="1" customWidth="1"/>
    <col min="6406" max="6406" width="4.33203125" bestFit="1" customWidth="1"/>
    <col min="6407" max="6407" width="11.5" customWidth="1"/>
    <col min="6408" max="6408" width="14.6640625" bestFit="1" customWidth="1"/>
    <col min="6409" max="6409" width="12.5" bestFit="1" customWidth="1"/>
    <col min="6657" max="6657" width="68.5" customWidth="1"/>
    <col min="6658" max="6658" width="4.6640625" bestFit="1" customWidth="1"/>
    <col min="6659" max="6659" width="6.6640625" bestFit="1" customWidth="1"/>
    <col min="6660" max="6660" width="12" customWidth="1"/>
    <col min="6661" max="6661" width="15.33203125" bestFit="1" customWidth="1"/>
    <col min="6662" max="6662" width="4.33203125" bestFit="1" customWidth="1"/>
    <col min="6663" max="6663" width="11.5" customWidth="1"/>
    <col min="6664" max="6664" width="14.6640625" bestFit="1" customWidth="1"/>
    <col min="6665" max="6665" width="12.5" bestFit="1" customWidth="1"/>
    <col min="6913" max="6913" width="68.5" customWidth="1"/>
    <col min="6914" max="6914" width="4.6640625" bestFit="1" customWidth="1"/>
    <col min="6915" max="6915" width="6.6640625" bestFit="1" customWidth="1"/>
    <col min="6916" max="6916" width="12" customWidth="1"/>
    <col min="6917" max="6917" width="15.33203125" bestFit="1" customWidth="1"/>
    <col min="6918" max="6918" width="4.33203125" bestFit="1" customWidth="1"/>
    <col min="6919" max="6919" width="11.5" customWidth="1"/>
    <col min="6920" max="6920" width="14.6640625" bestFit="1" customWidth="1"/>
    <col min="6921" max="6921" width="12.5" bestFit="1" customWidth="1"/>
    <col min="7169" max="7169" width="68.5" customWidth="1"/>
    <col min="7170" max="7170" width="4.6640625" bestFit="1" customWidth="1"/>
    <col min="7171" max="7171" width="6.6640625" bestFit="1" customWidth="1"/>
    <col min="7172" max="7172" width="12" customWidth="1"/>
    <col min="7173" max="7173" width="15.33203125" bestFit="1" customWidth="1"/>
    <col min="7174" max="7174" width="4.33203125" bestFit="1" customWidth="1"/>
    <col min="7175" max="7175" width="11.5" customWidth="1"/>
    <col min="7176" max="7176" width="14.6640625" bestFit="1" customWidth="1"/>
    <col min="7177" max="7177" width="12.5" bestFit="1" customWidth="1"/>
    <col min="7425" max="7425" width="68.5" customWidth="1"/>
    <col min="7426" max="7426" width="4.6640625" bestFit="1" customWidth="1"/>
    <col min="7427" max="7427" width="6.6640625" bestFit="1" customWidth="1"/>
    <col min="7428" max="7428" width="12" customWidth="1"/>
    <col min="7429" max="7429" width="15.33203125" bestFit="1" customWidth="1"/>
    <col min="7430" max="7430" width="4.33203125" bestFit="1" customWidth="1"/>
    <col min="7431" max="7431" width="11.5" customWidth="1"/>
    <col min="7432" max="7432" width="14.6640625" bestFit="1" customWidth="1"/>
    <col min="7433" max="7433" width="12.5" bestFit="1" customWidth="1"/>
    <col min="7681" max="7681" width="68.5" customWidth="1"/>
    <col min="7682" max="7682" width="4.6640625" bestFit="1" customWidth="1"/>
    <col min="7683" max="7683" width="6.6640625" bestFit="1" customWidth="1"/>
    <col min="7684" max="7684" width="12" customWidth="1"/>
    <col min="7685" max="7685" width="15.33203125" bestFit="1" customWidth="1"/>
    <col min="7686" max="7686" width="4.33203125" bestFit="1" customWidth="1"/>
    <col min="7687" max="7687" width="11.5" customWidth="1"/>
    <col min="7688" max="7688" width="14.6640625" bestFit="1" customWidth="1"/>
    <col min="7689" max="7689" width="12.5" bestFit="1" customWidth="1"/>
    <col min="7937" max="7937" width="68.5" customWidth="1"/>
    <col min="7938" max="7938" width="4.6640625" bestFit="1" customWidth="1"/>
    <col min="7939" max="7939" width="6.6640625" bestFit="1" customWidth="1"/>
    <col min="7940" max="7940" width="12" customWidth="1"/>
    <col min="7941" max="7941" width="15.33203125" bestFit="1" customWidth="1"/>
    <col min="7942" max="7942" width="4.33203125" bestFit="1" customWidth="1"/>
    <col min="7943" max="7943" width="11.5" customWidth="1"/>
    <col min="7944" max="7944" width="14.6640625" bestFit="1" customWidth="1"/>
    <col min="7945" max="7945" width="12.5" bestFit="1" customWidth="1"/>
    <col min="8193" max="8193" width="68.5" customWidth="1"/>
    <col min="8194" max="8194" width="4.6640625" bestFit="1" customWidth="1"/>
    <col min="8195" max="8195" width="6.6640625" bestFit="1" customWidth="1"/>
    <col min="8196" max="8196" width="12" customWidth="1"/>
    <col min="8197" max="8197" width="15.33203125" bestFit="1" customWidth="1"/>
    <col min="8198" max="8198" width="4.33203125" bestFit="1" customWidth="1"/>
    <col min="8199" max="8199" width="11.5" customWidth="1"/>
    <col min="8200" max="8200" width="14.6640625" bestFit="1" customWidth="1"/>
    <col min="8201" max="8201" width="12.5" bestFit="1" customWidth="1"/>
    <col min="8449" max="8449" width="68.5" customWidth="1"/>
    <col min="8450" max="8450" width="4.6640625" bestFit="1" customWidth="1"/>
    <col min="8451" max="8451" width="6.6640625" bestFit="1" customWidth="1"/>
    <col min="8452" max="8452" width="12" customWidth="1"/>
    <col min="8453" max="8453" width="15.33203125" bestFit="1" customWidth="1"/>
    <col min="8454" max="8454" width="4.33203125" bestFit="1" customWidth="1"/>
    <col min="8455" max="8455" width="11.5" customWidth="1"/>
    <col min="8456" max="8456" width="14.6640625" bestFit="1" customWidth="1"/>
    <col min="8457" max="8457" width="12.5" bestFit="1" customWidth="1"/>
    <col min="8705" max="8705" width="68.5" customWidth="1"/>
    <col min="8706" max="8706" width="4.6640625" bestFit="1" customWidth="1"/>
    <col min="8707" max="8707" width="6.6640625" bestFit="1" customWidth="1"/>
    <col min="8708" max="8708" width="12" customWidth="1"/>
    <col min="8709" max="8709" width="15.33203125" bestFit="1" customWidth="1"/>
    <col min="8710" max="8710" width="4.33203125" bestFit="1" customWidth="1"/>
    <col min="8711" max="8711" width="11.5" customWidth="1"/>
    <col min="8712" max="8712" width="14.6640625" bestFit="1" customWidth="1"/>
    <col min="8713" max="8713" width="12.5" bestFit="1" customWidth="1"/>
    <col min="8961" max="8961" width="68.5" customWidth="1"/>
    <col min="8962" max="8962" width="4.6640625" bestFit="1" customWidth="1"/>
    <col min="8963" max="8963" width="6.6640625" bestFit="1" customWidth="1"/>
    <col min="8964" max="8964" width="12" customWidth="1"/>
    <col min="8965" max="8965" width="15.33203125" bestFit="1" customWidth="1"/>
    <col min="8966" max="8966" width="4.33203125" bestFit="1" customWidth="1"/>
    <col min="8967" max="8967" width="11.5" customWidth="1"/>
    <col min="8968" max="8968" width="14.6640625" bestFit="1" customWidth="1"/>
    <col min="8969" max="8969" width="12.5" bestFit="1" customWidth="1"/>
    <col min="9217" max="9217" width="68.5" customWidth="1"/>
    <col min="9218" max="9218" width="4.6640625" bestFit="1" customWidth="1"/>
    <col min="9219" max="9219" width="6.6640625" bestFit="1" customWidth="1"/>
    <col min="9220" max="9220" width="12" customWidth="1"/>
    <col min="9221" max="9221" width="15.33203125" bestFit="1" customWidth="1"/>
    <col min="9222" max="9222" width="4.33203125" bestFit="1" customWidth="1"/>
    <col min="9223" max="9223" width="11.5" customWidth="1"/>
    <col min="9224" max="9224" width="14.6640625" bestFit="1" customWidth="1"/>
    <col min="9225" max="9225" width="12.5" bestFit="1" customWidth="1"/>
    <col min="9473" max="9473" width="68.5" customWidth="1"/>
    <col min="9474" max="9474" width="4.6640625" bestFit="1" customWidth="1"/>
    <col min="9475" max="9475" width="6.6640625" bestFit="1" customWidth="1"/>
    <col min="9476" max="9476" width="12" customWidth="1"/>
    <col min="9477" max="9477" width="15.33203125" bestFit="1" customWidth="1"/>
    <col min="9478" max="9478" width="4.33203125" bestFit="1" customWidth="1"/>
    <col min="9479" max="9479" width="11.5" customWidth="1"/>
    <col min="9480" max="9480" width="14.6640625" bestFit="1" customWidth="1"/>
    <col min="9481" max="9481" width="12.5" bestFit="1" customWidth="1"/>
    <col min="9729" max="9729" width="68.5" customWidth="1"/>
    <col min="9730" max="9730" width="4.6640625" bestFit="1" customWidth="1"/>
    <col min="9731" max="9731" width="6.6640625" bestFit="1" customWidth="1"/>
    <col min="9732" max="9732" width="12" customWidth="1"/>
    <col min="9733" max="9733" width="15.33203125" bestFit="1" customWidth="1"/>
    <col min="9734" max="9734" width="4.33203125" bestFit="1" customWidth="1"/>
    <col min="9735" max="9735" width="11.5" customWidth="1"/>
    <col min="9736" max="9736" width="14.6640625" bestFit="1" customWidth="1"/>
    <col min="9737" max="9737" width="12.5" bestFit="1" customWidth="1"/>
    <col min="9985" max="9985" width="68.5" customWidth="1"/>
    <col min="9986" max="9986" width="4.6640625" bestFit="1" customWidth="1"/>
    <col min="9987" max="9987" width="6.6640625" bestFit="1" customWidth="1"/>
    <col min="9988" max="9988" width="12" customWidth="1"/>
    <col min="9989" max="9989" width="15.33203125" bestFit="1" customWidth="1"/>
    <col min="9990" max="9990" width="4.33203125" bestFit="1" customWidth="1"/>
    <col min="9991" max="9991" width="11.5" customWidth="1"/>
    <col min="9992" max="9992" width="14.6640625" bestFit="1" customWidth="1"/>
    <col min="9993" max="9993" width="12.5" bestFit="1" customWidth="1"/>
    <col min="10241" max="10241" width="68.5" customWidth="1"/>
    <col min="10242" max="10242" width="4.6640625" bestFit="1" customWidth="1"/>
    <col min="10243" max="10243" width="6.6640625" bestFit="1" customWidth="1"/>
    <col min="10244" max="10244" width="12" customWidth="1"/>
    <col min="10245" max="10245" width="15.33203125" bestFit="1" customWidth="1"/>
    <col min="10246" max="10246" width="4.33203125" bestFit="1" customWidth="1"/>
    <col min="10247" max="10247" width="11.5" customWidth="1"/>
    <col min="10248" max="10248" width="14.6640625" bestFit="1" customWidth="1"/>
    <col min="10249" max="10249" width="12.5" bestFit="1" customWidth="1"/>
    <col min="10497" max="10497" width="68.5" customWidth="1"/>
    <col min="10498" max="10498" width="4.6640625" bestFit="1" customWidth="1"/>
    <col min="10499" max="10499" width="6.6640625" bestFit="1" customWidth="1"/>
    <col min="10500" max="10500" width="12" customWidth="1"/>
    <col min="10501" max="10501" width="15.33203125" bestFit="1" customWidth="1"/>
    <col min="10502" max="10502" width="4.33203125" bestFit="1" customWidth="1"/>
    <col min="10503" max="10503" width="11.5" customWidth="1"/>
    <col min="10504" max="10504" width="14.6640625" bestFit="1" customWidth="1"/>
    <col min="10505" max="10505" width="12.5" bestFit="1" customWidth="1"/>
    <col min="10753" max="10753" width="68.5" customWidth="1"/>
    <col min="10754" max="10754" width="4.6640625" bestFit="1" customWidth="1"/>
    <col min="10755" max="10755" width="6.6640625" bestFit="1" customWidth="1"/>
    <col min="10756" max="10756" width="12" customWidth="1"/>
    <col min="10757" max="10757" width="15.33203125" bestFit="1" customWidth="1"/>
    <col min="10758" max="10758" width="4.33203125" bestFit="1" customWidth="1"/>
    <col min="10759" max="10759" width="11.5" customWidth="1"/>
    <col min="10760" max="10760" width="14.6640625" bestFit="1" customWidth="1"/>
    <col min="10761" max="10761" width="12.5" bestFit="1" customWidth="1"/>
    <col min="11009" max="11009" width="68.5" customWidth="1"/>
    <col min="11010" max="11010" width="4.6640625" bestFit="1" customWidth="1"/>
    <col min="11011" max="11011" width="6.6640625" bestFit="1" customWidth="1"/>
    <col min="11012" max="11012" width="12" customWidth="1"/>
    <col min="11013" max="11013" width="15.33203125" bestFit="1" customWidth="1"/>
    <col min="11014" max="11014" width="4.33203125" bestFit="1" customWidth="1"/>
    <col min="11015" max="11015" width="11.5" customWidth="1"/>
    <col min="11016" max="11016" width="14.6640625" bestFit="1" customWidth="1"/>
    <col min="11017" max="11017" width="12.5" bestFit="1" customWidth="1"/>
    <col min="11265" max="11265" width="68.5" customWidth="1"/>
    <col min="11266" max="11266" width="4.6640625" bestFit="1" customWidth="1"/>
    <col min="11267" max="11267" width="6.6640625" bestFit="1" customWidth="1"/>
    <col min="11268" max="11268" width="12" customWidth="1"/>
    <col min="11269" max="11269" width="15.33203125" bestFit="1" customWidth="1"/>
    <col min="11270" max="11270" width="4.33203125" bestFit="1" customWidth="1"/>
    <col min="11271" max="11271" width="11.5" customWidth="1"/>
    <col min="11272" max="11272" width="14.6640625" bestFit="1" customWidth="1"/>
    <col min="11273" max="11273" width="12.5" bestFit="1" customWidth="1"/>
    <col min="11521" max="11521" width="68.5" customWidth="1"/>
    <col min="11522" max="11522" width="4.6640625" bestFit="1" customWidth="1"/>
    <col min="11523" max="11523" width="6.6640625" bestFit="1" customWidth="1"/>
    <col min="11524" max="11524" width="12" customWidth="1"/>
    <col min="11525" max="11525" width="15.33203125" bestFit="1" customWidth="1"/>
    <col min="11526" max="11526" width="4.33203125" bestFit="1" customWidth="1"/>
    <col min="11527" max="11527" width="11.5" customWidth="1"/>
    <col min="11528" max="11528" width="14.6640625" bestFit="1" customWidth="1"/>
    <col min="11529" max="11529" width="12.5" bestFit="1" customWidth="1"/>
    <col min="11777" max="11777" width="68.5" customWidth="1"/>
    <col min="11778" max="11778" width="4.6640625" bestFit="1" customWidth="1"/>
    <col min="11779" max="11779" width="6.6640625" bestFit="1" customWidth="1"/>
    <col min="11780" max="11780" width="12" customWidth="1"/>
    <col min="11781" max="11781" width="15.33203125" bestFit="1" customWidth="1"/>
    <col min="11782" max="11782" width="4.33203125" bestFit="1" customWidth="1"/>
    <col min="11783" max="11783" width="11.5" customWidth="1"/>
    <col min="11784" max="11784" width="14.6640625" bestFit="1" customWidth="1"/>
    <col min="11785" max="11785" width="12.5" bestFit="1" customWidth="1"/>
    <col min="12033" max="12033" width="68.5" customWidth="1"/>
    <col min="12034" max="12034" width="4.6640625" bestFit="1" customWidth="1"/>
    <col min="12035" max="12035" width="6.6640625" bestFit="1" customWidth="1"/>
    <col min="12036" max="12036" width="12" customWidth="1"/>
    <col min="12037" max="12037" width="15.33203125" bestFit="1" customWidth="1"/>
    <col min="12038" max="12038" width="4.33203125" bestFit="1" customWidth="1"/>
    <col min="12039" max="12039" width="11.5" customWidth="1"/>
    <col min="12040" max="12040" width="14.6640625" bestFit="1" customWidth="1"/>
    <col min="12041" max="12041" width="12.5" bestFit="1" customWidth="1"/>
    <col min="12289" max="12289" width="68.5" customWidth="1"/>
    <col min="12290" max="12290" width="4.6640625" bestFit="1" customWidth="1"/>
    <col min="12291" max="12291" width="6.6640625" bestFit="1" customWidth="1"/>
    <col min="12292" max="12292" width="12" customWidth="1"/>
    <col min="12293" max="12293" width="15.33203125" bestFit="1" customWidth="1"/>
    <col min="12294" max="12294" width="4.33203125" bestFit="1" customWidth="1"/>
    <col min="12295" max="12295" width="11.5" customWidth="1"/>
    <col min="12296" max="12296" width="14.6640625" bestFit="1" customWidth="1"/>
    <col min="12297" max="12297" width="12.5" bestFit="1" customWidth="1"/>
    <col min="12545" max="12545" width="68.5" customWidth="1"/>
    <col min="12546" max="12546" width="4.6640625" bestFit="1" customWidth="1"/>
    <col min="12547" max="12547" width="6.6640625" bestFit="1" customWidth="1"/>
    <col min="12548" max="12548" width="12" customWidth="1"/>
    <col min="12549" max="12549" width="15.33203125" bestFit="1" customWidth="1"/>
    <col min="12550" max="12550" width="4.33203125" bestFit="1" customWidth="1"/>
    <col min="12551" max="12551" width="11.5" customWidth="1"/>
    <col min="12552" max="12552" width="14.6640625" bestFit="1" customWidth="1"/>
    <col min="12553" max="12553" width="12.5" bestFit="1" customWidth="1"/>
    <col min="12801" max="12801" width="68.5" customWidth="1"/>
    <col min="12802" max="12802" width="4.6640625" bestFit="1" customWidth="1"/>
    <col min="12803" max="12803" width="6.6640625" bestFit="1" customWidth="1"/>
    <col min="12804" max="12804" width="12" customWidth="1"/>
    <col min="12805" max="12805" width="15.33203125" bestFit="1" customWidth="1"/>
    <col min="12806" max="12806" width="4.33203125" bestFit="1" customWidth="1"/>
    <col min="12807" max="12807" width="11.5" customWidth="1"/>
    <col min="12808" max="12808" width="14.6640625" bestFit="1" customWidth="1"/>
    <col min="12809" max="12809" width="12.5" bestFit="1" customWidth="1"/>
    <col min="13057" max="13057" width="68.5" customWidth="1"/>
    <col min="13058" max="13058" width="4.6640625" bestFit="1" customWidth="1"/>
    <col min="13059" max="13059" width="6.6640625" bestFit="1" customWidth="1"/>
    <col min="13060" max="13060" width="12" customWidth="1"/>
    <col min="13061" max="13061" width="15.33203125" bestFit="1" customWidth="1"/>
    <col min="13062" max="13062" width="4.33203125" bestFit="1" customWidth="1"/>
    <col min="13063" max="13063" width="11.5" customWidth="1"/>
    <col min="13064" max="13064" width="14.6640625" bestFit="1" customWidth="1"/>
    <col min="13065" max="13065" width="12.5" bestFit="1" customWidth="1"/>
    <col min="13313" max="13313" width="68.5" customWidth="1"/>
    <col min="13314" max="13314" width="4.6640625" bestFit="1" customWidth="1"/>
    <col min="13315" max="13315" width="6.6640625" bestFit="1" customWidth="1"/>
    <col min="13316" max="13316" width="12" customWidth="1"/>
    <col min="13317" max="13317" width="15.33203125" bestFit="1" customWidth="1"/>
    <col min="13318" max="13318" width="4.33203125" bestFit="1" customWidth="1"/>
    <col min="13319" max="13319" width="11.5" customWidth="1"/>
    <col min="13320" max="13320" width="14.6640625" bestFit="1" customWidth="1"/>
    <col min="13321" max="13321" width="12.5" bestFit="1" customWidth="1"/>
    <col min="13569" max="13569" width="68.5" customWidth="1"/>
    <col min="13570" max="13570" width="4.6640625" bestFit="1" customWidth="1"/>
    <col min="13571" max="13571" width="6.6640625" bestFit="1" customWidth="1"/>
    <col min="13572" max="13572" width="12" customWidth="1"/>
    <col min="13573" max="13573" width="15.33203125" bestFit="1" customWidth="1"/>
    <col min="13574" max="13574" width="4.33203125" bestFit="1" customWidth="1"/>
    <col min="13575" max="13575" width="11.5" customWidth="1"/>
    <col min="13576" max="13576" width="14.6640625" bestFit="1" customWidth="1"/>
    <col min="13577" max="13577" width="12.5" bestFit="1" customWidth="1"/>
    <col min="13825" max="13825" width="68.5" customWidth="1"/>
    <col min="13826" max="13826" width="4.6640625" bestFit="1" customWidth="1"/>
    <col min="13827" max="13827" width="6.6640625" bestFit="1" customWidth="1"/>
    <col min="13828" max="13828" width="12" customWidth="1"/>
    <col min="13829" max="13829" width="15.33203125" bestFit="1" customWidth="1"/>
    <col min="13830" max="13830" width="4.33203125" bestFit="1" customWidth="1"/>
    <col min="13831" max="13831" width="11.5" customWidth="1"/>
    <col min="13832" max="13832" width="14.6640625" bestFit="1" customWidth="1"/>
    <col min="13833" max="13833" width="12.5" bestFit="1" customWidth="1"/>
    <col min="14081" max="14081" width="68.5" customWidth="1"/>
    <col min="14082" max="14082" width="4.6640625" bestFit="1" customWidth="1"/>
    <col min="14083" max="14083" width="6.6640625" bestFit="1" customWidth="1"/>
    <col min="14084" max="14084" width="12" customWidth="1"/>
    <col min="14085" max="14085" width="15.33203125" bestFit="1" customWidth="1"/>
    <col min="14086" max="14086" width="4.33203125" bestFit="1" customWidth="1"/>
    <col min="14087" max="14087" width="11.5" customWidth="1"/>
    <col min="14088" max="14088" width="14.6640625" bestFit="1" customWidth="1"/>
    <col min="14089" max="14089" width="12.5" bestFit="1" customWidth="1"/>
    <col min="14337" max="14337" width="68.5" customWidth="1"/>
    <col min="14338" max="14338" width="4.6640625" bestFit="1" customWidth="1"/>
    <col min="14339" max="14339" width="6.6640625" bestFit="1" customWidth="1"/>
    <col min="14340" max="14340" width="12" customWidth="1"/>
    <col min="14341" max="14341" width="15.33203125" bestFit="1" customWidth="1"/>
    <col min="14342" max="14342" width="4.33203125" bestFit="1" customWidth="1"/>
    <col min="14343" max="14343" width="11.5" customWidth="1"/>
    <col min="14344" max="14344" width="14.6640625" bestFit="1" customWidth="1"/>
    <col min="14345" max="14345" width="12.5" bestFit="1" customWidth="1"/>
    <col min="14593" max="14593" width="68.5" customWidth="1"/>
    <col min="14594" max="14594" width="4.6640625" bestFit="1" customWidth="1"/>
    <col min="14595" max="14595" width="6.6640625" bestFit="1" customWidth="1"/>
    <col min="14596" max="14596" width="12" customWidth="1"/>
    <col min="14597" max="14597" width="15.33203125" bestFit="1" customWidth="1"/>
    <col min="14598" max="14598" width="4.33203125" bestFit="1" customWidth="1"/>
    <col min="14599" max="14599" width="11.5" customWidth="1"/>
    <col min="14600" max="14600" width="14.6640625" bestFit="1" customWidth="1"/>
    <col min="14601" max="14601" width="12.5" bestFit="1" customWidth="1"/>
    <col min="14849" max="14849" width="68.5" customWidth="1"/>
    <col min="14850" max="14850" width="4.6640625" bestFit="1" customWidth="1"/>
    <col min="14851" max="14851" width="6.6640625" bestFit="1" customWidth="1"/>
    <col min="14852" max="14852" width="12" customWidth="1"/>
    <col min="14853" max="14853" width="15.33203125" bestFit="1" customWidth="1"/>
    <col min="14854" max="14854" width="4.33203125" bestFit="1" customWidth="1"/>
    <col min="14855" max="14855" width="11.5" customWidth="1"/>
    <col min="14856" max="14856" width="14.6640625" bestFit="1" customWidth="1"/>
    <col min="14857" max="14857" width="12.5" bestFit="1" customWidth="1"/>
    <col min="15105" max="15105" width="68.5" customWidth="1"/>
    <col min="15106" max="15106" width="4.6640625" bestFit="1" customWidth="1"/>
    <col min="15107" max="15107" width="6.6640625" bestFit="1" customWidth="1"/>
    <col min="15108" max="15108" width="12" customWidth="1"/>
    <col min="15109" max="15109" width="15.33203125" bestFit="1" customWidth="1"/>
    <col min="15110" max="15110" width="4.33203125" bestFit="1" customWidth="1"/>
    <col min="15111" max="15111" width="11.5" customWidth="1"/>
    <col min="15112" max="15112" width="14.6640625" bestFit="1" customWidth="1"/>
    <col min="15113" max="15113" width="12.5" bestFit="1" customWidth="1"/>
    <col min="15361" max="15361" width="68.5" customWidth="1"/>
    <col min="15362" max="15362" width="4.6640625" bestFit="1" customWidth="1"/>
    <col min="15363" max="15363" width="6.6640625" bestFit="1" customWidth="1"/>
    <col min="15364" max="15364" width="12" customWidth="1"/>
    <col min="15365" max="15365" width="15.33203125" bestFit="1" customWidth="1"/>
    <col min="15366" max="15366" width="4.33203125" bestFit="1" customWidth="1"/>
    <col min="15367" max="15367" width="11.5" customWidth="1"/>
    <col min="15368" max="15368" width="14.6640625" bestFit="1" customWidth="1"/>
    <col min="15369" max="15369" width="12.5" bestFit="1" customWidth="1"/>
    <col min="15617" max="15617" width="68.5" customWidth="1"/>
    <col min="15618" max="15618" width="4.6640625" bestFit="1" customWidth="1"/>
    <col min="15619" max="15619" width="6.6640625" bestFit="1" customWidth="1"/>
    <col min="15620" max="15620" width="12" customWidth="1"/>
    <col min="15621" max="15621" width="15.33203125" bestFit="1" customWidth="1"/>
    <col min="15622" max="15622" width="4.33203125" bestFit="1" customWidth="1"/>
    <col min="15623" max="15623" width="11.5" customWidth="1"/>
    <col min="15624" max="15624" width="14.6640625" bestFit="1" customWidth="1"/>
    <col min="15625" max="15625" width="12.5" bestFit="1" customWidth="1"/>
    <col min="15873" max="15873" width="68.5" customWidth="1"/>
    <col min="15874" max="15874" width="4.6640625" bestFit="1" customWidth="1"/>
    <col min="15875" max="15875" width="6.6640625" bestFit="1" customWidth="1"/>
    <col min="15876" max="15876" width="12" customWidth="1"/>
    <col min="15877" max="15877" width="15.33203125" bestFit="1" customWidth="1"/>
    <col min="15878" max="15878" width="4.33203125" bestFit="1" customWidth="1"/>
    <col min="15879" max="15879" width="11.5" customWidth="1"/>
    <col min="15880" max="15880" width="14.6640625" bestFit="1" customWidth="1"/>
    <col min="15881" max="15881" width="12.5" bestFit="1" customWidth="1"/>
    <col min="16129" max="16129" width="68.5" customWidth="1"/>
    <col min="16130" max="16130" width="4.6640625" bestFit="1" customWidth="1"/>
    <col min="16131" max="16131" width="6.6640625" bestFit="1" customWidth="1"/>
    <col min="16132" max="16132" width="12" customWidth="1"/>
    <col min="16133" max="16133" width="15.33203125" bestFit="1" customWidth="1"/>
    <col min="16134" max="16134" width="4.33203125" bestFit="1" customWidth="1"/>
    <col min="16135" max="16135" width="11.5" customWidth="1"/>
    <col min="16136" max="16136" width="14.6640625" bestFit="1" customWidth="1"/>
    <col min="16137" max="16137" width="12.5" bestFit="1" customWidth="1"/>
  </cols>
  <sheetData>
    <row r="1" spans="1:9" ht="12">
      <c r="A1" s="312" t="s">
        <v>1708</v>
      </c>
      <c r="B1" s="312" t="s">
        <v>1709</v>
      </c>
      <c r="C1" s="313" t="s">
        <v>1710</v>
      </c>
      <c r="D1" s="313" t="s">
        <v>1588</v>
      </c>
      <c r="E1" s="313" t="s">
        <v>1711</v>
      </c>
      <c r="F1" s="312" t="s">
        <v>1712</v>
      </c>
      <c r="G1" s="313" t="s">
        <v>1616</v>
      </c>
      <c r="H1" s="313" t="s">
        <v>1713</v>
      </c>
      <c r="I1" s="313" t="s">
        <v>1714</v>
      </c>
    </row>
    <row r="2" spans="1:9" ht="16.5">
      <c r="A2" s="314" t="s">
        <v>1715</v>
      </c>
      <c r="B2" s="314" t="s">
        <v>1</v>
      </c>
      <c r="C2" s="315"/>
      <c r="D2" s="315"/>
      <c r="E2" s="315"/>
      <c r="F2" s="314" t="s">
        <v>1</v>
      </c>
      <c r="G2" s="315"/>
      <c r="H2" s="315"/>
      <c r="I2" s="315"/>
    </row>
    <row r="3" spans="1:9" ht="14.25">
      <c r="A3" s="316" t="s">
        <v>1716</v>
      </c>
      <c r="B3" s="316" t="s">
        <v>1</v>
      </c>
      <c r="C3" s="317"/>
      <c r="D3" s="317"/>
      <c r="E3" s="317"/>
      <c r="F3" s="316" t="s">
        <v>1</v>
      </c>
      <c r="G3" s="317"/>
      <c r="H3" s="317"/>
      <c r="I3" s="317"/>
    </row>
    <row r="4" spans="1:9" ht="27.75" customHeight="1">
      <c r="A4" s="318" t="s">
        <v>1717</v>
      </c>
      <c r="B4" s="319" t="s">
        <v>1718</v>
      </c>
      <c r="C4" s="320">
        <v>1</v>
      </c>
      <c r="D4" s="320"/>
      <c r="E4" s="320">
        <f>SUM(C4*D4)</f>
        <v>0</v>
      </c>
      <c r="F4" s="319" t="s">
        <v>1</v>
      </c>
      <c r="G4" s="320"/>
      <c r="H4" s="320">
        <f>SUM(C4*G4)</f>
        <v>0</v>
      </c>
      <c r="I4" s="320">
        <f>SUM(E4+H4)</f>
        <v>0</v>
      </c>
    </row>
    <row r="5" spans="1:9" ht="12">
      <c r="A5" s="319" t="s">
        <v>1719</v>
      </c>
      <c r="B5" s="319" t="s">
        <v>1508</v>
      </c>
      <c r="C5" s="320">
        <v>1</v>
      </c>
      <c r="D5" s="320"/>
      <c r="E5" s="320">
        <f t="shared" ref="E5:E11" si="0">SUM(C5*D5)</f>
        <v>0</v>
      </c>
      <c r="F5" s="319" t="s">
        <v>1</v>
      </c>
      <c r="G5" s="320"/>
      <c r="H5" s="320">
        <f t="shared" ref="H5:H11" si="1">SUM(C5*G5)</f>
        <v>0</v>
      </c>
      <c r="I5" s="320">
        <f t="shared" ref="I5:I11" si="2">SUM(E5+H5)</f>
        <v>0</v>
      </c>
    </row>
    <row r="6" spans="1:9" ht="12">
      <c r="A6" s="319" t="s">
        <v>1720</v>
      </c>
      <c r="B6" s="319" t="s">
        <v>1508</v>
      </c>
      <c r="C6" s="320">
        <v>1</v>
      </c>
      <c r="D6" s="320"/>
      <c r="E6" s="320">
        <f t="shared" si="0"/>
        <v>0</v>
      </c>
      <c r="F6" s="319" t="s">
        <v>1</v>
      </c>
      <c r="G6" s="320"/>
      <c r="H6" s="320">
        <f t="shared" si="1"/>
        <v>0</v>
      </c>
      <c r="I6" s="320">
        <f t="shared" si="2"/>
        <v>0</v>
      </c>
    </row>
    <row r="7" spans="1:9" ht="12">
      <c r="A7" s="319" t="s">
        <v>1721</v>
      </c>
      <c r="B7" s="319" t="s">
        <v>307</v>
      </c>
      <c r="C7" s="320">
        <v>30</v>
      </c>
      <c r="D7" s="320"/>
      <c r="E7" s="320">
        <f t="shared" si="0"/>
        <v>0</v>
      </c>
      <c r="F7" s="319" t="s">
        <v>1</v>
      </c>
      <c r="G7" s="320"/>
      <c r="H7" s="320">
        <f t="shared" si="1"/>
        <v>0</v>
      </c>
      <c r="I7" s="320">
        <f t="shared" si="2"/>
        <v>0</v>
      </c>
    </row>
    <row r="8" spans="1:9" ht="12">
      <c r="A8" s="319" t="s">
        <v>1722</v>
      </c>
      <c r="B8" s="319" t="s">
        <v>307</v>
      </c>
      <c r="C8" s="320">
        <v>20</v>
      </c>
      <c r="D8" s="320"/>
      <c r="E8" s="320">
        <f t="shared" si="0"/>
        <v>0</v>
      </c>
      <c r="F8" s="319" t="s">
        <v>1</v>
      </c>
      <c r="G8" s="320"/>
      <c r="H8" s="320">
        <f t="shared" si="1"/>
        <v>0</v>
      </c>
      <c r="I8" s="320">
        <f t="shared" si="2"/>
        <v>0</v>
      </c>
    </row>
    <row r="9" spans="1:9" ht="12">
      <c r="A9" s="319" t="s">
        <v>1723</v>
      </c>
      <c r="B9" s="319" t="s">
        <v>1508</v>
      </c>
      <c r="C9" s="320">
        <v>2</v>
      </c>
      <c r="D9" s="320"/>
      <c r="E9" s="320">
        <f t="shared" si="0"/>
        <v>0</v>
      </c>
      <c r="F9" s="319" t="s">
        <v>1</v>
      </c>
      <c r="G9" s="320"/>
      <c r="H9" s="320">
        <f t="shared" si="1"/>
        <v>0</v>
      </c>
      <c r="I9" s="320">
        <f t="shared" si="2"/>
        <v>0</v>
      </c>
    </row>
    <row r="10" spans="1:9" ht="12">
      <c r="A10" s="319" t="s">
        <v>1724</v>
      </c>
      <c r="B10" s="319" t="s">
        <v>313</v>
      </c>
      <c r="C10" s="320">
        <v>105</v>
      </c>
      <c r="D10" s="320"/>
      <c r="E10" s="320">
        <f t="shared" si="0"/>
        <v>0</v>
      </c>
      <c r="F10" s="319" t="s">
        <v>1</v>
      </c>
      <c r="G10" s="320"/>
      <c r="H10" s="320">
        <f t="shared" si="1"/>
        <v>0</v>
      </c>
      <c r="I10" s="320">
        <f t="shared" si="2"/>
        <v>0</v>
      </c>
    </row>
    <row r="11" spans="1:9" ht="12">
      <c r="A11" s="319" t="s">
        <v>1725</v>
      </c>
      <c r="B11" s="319" t="s">
        <v>1508</v>
      </c>
      <c r="C11" s="320">
        <v>1</v>
      </c>
      <c r="D11" s="320"/>
      <c r="E11" s="320">
        <f t="shared" si="0"/>
        <v>0</v>
      </c>
      <c r="F11" s="319" t="s">
        <v>1</v>
      </c>
      <c r="G11" s="320"/>
      <c r="H11" s="320">
        <f t="shared" si="1"/>
        <v>0</v>
      </c>
      <c r="I11" s="320">
        <f t="shared" si="2"/>
        <v>0</v>
      </c>
    </row>
    <row r="12" spans="1:9" ht="14.25">
      <c r="A12" s="316" t="s">
        <v>1726</v>
      </c>
      <c r="B12" s="316" t="s">
        <v>1</v>
      </c>
      <c r="C12" s="317"/>
      <c r="D12" s="317"/>
      <c r="E12" s="317">
        <f>SUM(E4:E11)</f>
        <v>0</v>
      </c>
      <c r="F12" s="316" t="s">
        <v>1</v>
      </c>
      <c r="G12" s="317"/>
      <c r="H12" s="317">
        <f>SUM(H4:H11)</f>
        <v>0</v>
      </c>
      <c r="I12" s="317">
        <f>SUM(I4:I11)</f>
        <v>0</v>
      </c>
    </row>
    <row r="13" spans="1:9" ht="12">
      <c r="A13" s="319" t="s">
        <v>1</v>
      </c>
      <c r="B13" s="319" t="s">
        <v>1</v>
      </c>
      <c r="C13" s="320"/>
      <c r="D13" s="320"/>
      <c r="E13" s="320"/>
      <c r="F13" s="319" t="s">
        <v>1</v>
      </c>
      <c r="G13" s="320"/>
      <c r="H13" s="320"/>
      <c r="I13" s="320"/>
    </row>
    <row r="14" spans="1:9" ht="14.25">
      <c r="A14" s="316" t="s">
        <v>1727</v>
      </c>
      <c r="B14" s="316" t="s">
        <v>1</v>
      </c>
      <c r="C14" s="317"/>
      <c r="D14" s="317"/>
      <c r="E14" s="317"/>
      <c r="F14" s="316" t="s">
        <v>1</v>
      </c>
      <c r="G14" s="317"/>
      <c r="H14" s="317"/>
      <c r="I14" s="317"/>
    </row>
    <row r="15" spans="1:9" ht="28.5" customHeight="1">
      <c r="A15" s="318" t="s">
        <v>1728</v>
      </c>
      <c r="B15" s="319" t="s">
        <v>1508</v>
      </c>
      <c r="C15" s="320">
        <v>1</v>
      </c>
      <c r="D15" s="320"/>
      <c r="E15" s="320">
        <f>SUM(C15*D15)</f>
        <v>0</v>
      </c>
      <c r="F15" s="319" t="s">
        <v>1</v>
      </c>
      <c r="G15" s="320"/>
      <c r="H15" s="320">
        <f>SUM(C15*G15)</f>
        <v>0</v>
      </c>
      <c r="I15" s="320">
        <f>SUM(E15+H15)</f>
        <v>0</v>
      </c>
    </row>
    <row r="16" spans="1:9" ht="12">
      <c r="A16" s="319" t="s">
        <v>1721</v>
      </c>
      <c r="B16" s="319" t="s">
        <v>307</v>
      </c>
      <c r="C16" s="320">
        <v>5</v>
      </c>
      <c r="D16" s="320"/>
      <c r="E16" s="320">
        <f>SUM(C16*D16)</f>
        <v>0</v>
      </c>
      <c r="F16" s="319" t="s">
        <v>1</v>
      </c>
      <c r="G16" s="320"/>
      <c r="H16" s="320">
        <f>SUM(C16*G16)</f>
        <v>0</v>
      </c>
      <c r="I16" s="320">
        <f>SUM(E16+H16)</f>
        <v>0</v>
      </c>
    </row>
    <row r="17" spans="1:9" ht="12">
      <c r="A17" s="319" t="s">
        <v>1724</v>
      </c>
      <c r="B17" s="319" t="s">
        <v>313</v>
      </c>
      <c r="C17" s="320">
        <v>15</v>
      </c>
      <c r="D17" s="320"/>
      <c r="E17" s="320">
        <f>SUM(C17*D17)</f>
        <v>0</v>
      </c>
      <c r="F17" s="319" t="s">
        <v>1</v>
      </c>
      <c r="G17" s="320"/>
      <c r="H17" s="320">
        <f>SUM(C17*G17)</f>
        <v>0</v>
      </c>
      <c r="I17" s="320">
        <f>SUM(E17+H17)</f>
        <v>0</v>
      </c>
    </row>
    <row r="18" spans="1:9" ht="14.25">
      <c r="A18" s="316" t="s">
        <v>1729</v>
      </c>
      <c r="B18" s="316" t="s">
        <v>1</v>
      </c>
      <c r="C18" s="317"/>
      <c r="D18" s="317"/>
      <c r="E18" s="317">
        <f>SUM(E15:E17)</f>
        <v>0</v>
      </c>
      <c r="F18" s="316" t="s">
        <v>1</v>
      </c>
      <c r="G18" s="317"/>
      <c r="H18" s="317">
        <f>SUM(H15:H17)</f>
        <v>0</v>
      </c>
      <c r="I18" s="317">
        <f>SUM(I15:I17)</f>
        <v>0</v>
      </c>
    </row>
    <row r="19" spans="1:9" ht="12">
      <c r="A19" s="319" t="s">
        <v>1</v>
      </c>
      <c r="B19" s="319" t="s">
        <v>1</v>
      </c>
      <c r="C19" s="320"/>
      <c r="D19" s="320"/>
      <c r="E19" s="320"/>
      <c r="F19" s="319" t="s">
        <v>1</v>
      </c>
      <c r="G19" s="320"/>
      <c r="H19" s="320"/>
      <c r="I19" s="320"/>
    </row>
    <row r="20" spans="1:9" ht="14.25">
      <c r="A20" s="316" t="s">
        <v>1730</v>
      </c>
      <c r="B20" s="316" t="s">
        <v>1</v>
      </c>
      <c r="C20" s="317"/>
      <c r="D20" s="317"/>
      <c r="E20" s="317"/>
      <c r="F20" s="316" t="s">
        <v>1</v>
      </c>
      <c r="G20" s="317"/>
      <c r="H20" s="317"/>
      <c r="I20" s="317"/>
    </row>
    <row r="21" spans="1:9" ht="12">
      <c r="A21" s="319" t="s">
        <v>1731</v>
      </c>
      <c r="B21" s="319" t="s">
        <v>1508</v>
      </c>
      <c r="C21" s="320">
        <v>0</v>
      </c>
      <c r="D21" s="320"/>
      <c r="E21" s="320">
        <f t="shared" ref="E21:E45" si="3">SUM(C21*D21)</f>
        <v>0</v>
      </c>
      <c r="F21" s="319" t="s">
        <v>1</v>
      </c>
      <c r="G21" s="320"/>
      <c r="H21" s="320">
        <f t="shared" ref="H21:H45" si="4">SUM(C21*G21)</f>
        <v>0</v>
      </c>
      <c r="I21" s="320">
        <f t="shared" ref="I21:I45" si="5">SUM(E21+H21)</f>
        <v>0</v>
      </c>
    </row>
    <row r="22" spans="1:9" ht="56.25" customHeight="1">
      <c r="A22" s="318" t="s">
        <v>1732</v>
      </c>
      <c r="B22" s="319" t="s">
        <v>1718</v>
      </c>
      <c r="C22" s="320">
        <v>1</v>
      </c>
      <c r="D22" s="320"/>
      <c r="E22" s="320">
        <f t="shared" si="3"/>
        <v>0</v>
      </c>
      <c r="F22" s="319" t="s">
        <v>1</v>
      </c>
      <c r="G22" s="320"/>
      <c r="H22" s="320">
        <f t="shared" si="4"/>
        <v>0</v>
      </c>
      <c r="I22" s="320">
        <f t="shared" si="5"/>
        <v>0</v>
      </c>
    </row>
    <row r="23" spans="1:9" ht="12">
      <c r="A23" s="319" t="s">
        <v>1733</v>
      </c>
      <c r="B23" s="319" t="s">
        <v>1508</v>
      </c>
      <c r="C23" s="320">
        <v>1</v>
      </c>
      <c r="D23" s="320"/>
      <c r="E23" s="320">
        <f t="shared" si="3"/>
        <v>0</v>
      </c>
      <c r="F23" s="319" t="s">
        <v>1</v>
      </c>
      <c r="G23" s="320"/>
      <c r="H23" s="320">
        <f t="shared" si="4"/>
        <v>0</v>
      </c>
      <c r="I23" s="320">
        <f t="shared" si="5"/>
        <v>0</v>
      </c>
    </row>
    <row r="24" spans="1:9" ht="12">
      <c r="A24" s="319" t="s">
        <v>1734</v>
      </c>
      <c r="B24" s="319" t="s">
        <v>1508</v>
      </c>
      <c r="C24" s="320">
        <v>1</v>
      </c>
      <c r="D24" s="320"/>
      <c r="E24" s="320">
        <f t="shared" si="3"/>
        <v>0</v>
      </c>
      <c r="F24" s="319" t="s">
        <v>1</v>
      </c>
      <c r="G24" s="320"/>
      <c r="H24" s="320">
        <f t="shared" si="4"/>
        <v>0</v>
      </c>
      <c r="I24" s="320">
        <f t="shared" si="5"/>
        <v>0</v>
      </c>
    </row>
    <row r="25" spans="1:9" ht="12">
      <c r="A25" s="319" t="s">
        <v>1735</v>
      </c>
      <c r="B25" s="319" t="s">
        <v>1508</v>
      </c>
      <c r="C25" s="320">
        <v>1</v>
      </c>
      <c r="D25" s="320"/>
      <c r="E25" s="320">
        <f t="shared" si="3"/>
        <v>0</v>
      </c>
      <c r="F25" s="319" t="s">
        <v>1</v>
      </c>
      <c r="G25" s="320"/>
      <c r="H25" s="320">
        <f t="shared" si="4"/>
        <v>0</v>
      </c>
      <c r="I25" s="320">
        <f t="shared" si="5"/>
        <v>0</v>
      </c>
    </row>
    <row r="26" spans="1:9" ht="12">
      <c r="A26" s="319" t="s">
        <v>1736</v>
      </c>
      <c r="B26" s="319" t="s">
        <v>1508</v>
      </c>
      <c r="C26" s="320">
        <v>2</v>
      </c>
      <c r="D26" s="320"/>
      <c r="E26" s="320">
        <f t="shared" si="3"/>
        <v>0</v>
      </c>
      <c r="F26" s="319" t="s">
        <v>1</v>
      </c>
      <c r="G26" s="320"/>
      <c r="H26" s="320">
        <f t="shared" si="4"/>
        <v>0</v>
      </c>
      <c r="I26" s="320">
        <f t="shared" si="5"/>
        <v>0</v>
      </c>
    </row>
    <row r="27" spans="1:9" ht="12">
      <c r="A27" s="319" t="s">
        <v>1737</v>
      </c>
      <c r="B27" s="319" t="s">
        <v>1508</v>
      </c>
      <c r="C27" s="320">
        <v>1</v>
      </c>
      <c r="D27" s="320"/>
      <c r="E27" s="320">
        <f t="shared" si="3"/>
        <v>0</v>
      </c>
      <c r="F27" s="319" t="s">
        <v>1</v>
      </c>
      <c r="G27" s="320"/>
      <c r="H27" s="320">
        <f t="shared" si="4"/>
        <v>0</v>
      </c>
      <c r="I27" s="320">
        <f t="shared" si="5"/>
        <v>0</v>
      </c>
    </row>
    <row r="28" spans="1:9" ht="12">
      <c r="A28" s="319" t="s">
        <v>1738</v>
      </c>
      <c r="B28" s="319" t="s">
        <v>1508</v>
      </c>
      <c r="C28" s="320">
        <v>2</v>
      </c>
      <c r="D28" s="320"/>
      <c r="E28" s="320">
        <f t="shared" si="3"/>
        <v>0</v>
      </c>
      <c r="F28" s="319" t="s">
        <v>1</v>
      </c>
      <c r="G28" s="320"/>
      <c r="H28" s="320">
        <f t="shared" si="4"/>
        <v>0</v>
      </c>
      <c r="I28" s="320">
        <f t="shared" si="5"/>
        <v>0</v>
      </c>
    </row>
    <row r="29" spans="1:9" ht="12">
      <c r="A29" s="319" t="s">
        <v>1739</v>
      </c>
      <c r="B29" s="319" t="s">
        <v>1740</v>
      </c>
      <c r="C29" s="320">
        <v>5</v>
      </c>
      <c r="D29" s="320"/>
      <c r="E29" s="320">
        <f t="shared" si="3"/>
        <v>0</v>
      </c>
      <c r="F29" s="319" t="s">
        <v>1</v>
      </c>
      <c r="G29" s="320"/>
      <c r="H29" s="320">
        <f t="shared" si="4"/>
        <v>0</v>
      </c>
      <c r="I29" s="320">
        <f t="shared" si="5"/>
        <v>0</v>
      </c>
    </row>
    <row r="30" spans="1:9" ht="12">
      <c r="A30" s="319" t="s">
        <v>1741</v>
      </c>
      <c r="B30" s="319" t="s">
        <v>1740</v>
      </c>
      <c r="C30" s="320">
        <v>1</v>
      </c>
      <c r="D30" s="320"/>
      <c r="E30" s="320">
        <f t="shared" si="3"/>
        <v>0</v>
      </c>
      <c r="F30" s="319" t="s">
        <v>1</v>
      </c>
      <c r="G30" s="320"/>
      <c r="H30" s="320">
        <f t="shared" si="4"/>
        <v>0</v>
      </c>
      <c r="I30" s="320">
        <f t="shared" si="5"/>
        <v>0</v>
      </c>
    </row>
    <row r="31" spans="1:9" ht="12">
      <c r="A31" s="319" t="s">
        <v>1742</v>
      </c>
      <c r="B31" s="319" t="s">
        <v>1740</v>
      </c>
      <c r="C31" s="320">
        <v>1</v>
      </c>
      <c r="D31" s="320"/>
      <c r="E31" s="320">
        <f t="shared" si="3"/>
        <v>0</v>
      </c>
      <c r="F31" s="319" t="s">
        <v>1</v>
      </c>
      <c r="G31" s="320"/>
      <c r="H31" s="320">
        <f t="shared" si="4"/>
        <v>0</v>
      </c>
      <c r="I31" s="320">
        <f t="shared" si="5"/>
        <v>0</v>
      </c>
    </row>
    <row r="32" spans="1:9" ht="12">
      <c r="A32" s="319" t="s">
        <v>1743</v>
      </c>
      <c r="B32" s="319" t="s">
        <v>1740</v>
      </c>
      <c r="C32" s="320">
        <v>1</v>
      </c>
      <c r="D32" s="320"/>
      <c r="E32" s="320">
        <f t="shared" si="3"/>
        <v>0</v>
      </c>
      <c r="F32" s="319" t="s">
        <v>1</v>
      </c>
      <c r="G32" s="320"/>
      <c r="H32" s="320">
        <f t="shared" si="4"/>
        <v>0</v>
      </c>
      <c r="I32" s="320">
        <f t="shared" si="5"/>
        <v>0</v>
      </c>
    </row>
    <row r="33" spans="1:9" ht="12">
      <c r="A33" s="319" t="s">
        <v>1744</v>
      </c>
      <c r="B33" s="319" t="s">
        <v>1508</v>
      </c>
      <c r="C33" s="320">
        <v>1</v>
      </c>
      <c r="D33" s="320"/>
      <c r="E33" s="320">
        <f t="shared" si="3"/>
        <v>0</v>
      </c>
      <c r="F33" s="319" t="s">
        <v>1</v>
      </c>
      <c r="G33" s="320"/>
      <c r="H33" s="320">
        <f t="shared" si="4"/>
        <v>0</v>
      </c>
      <c r="I33" s="320">
        <f t="shared" si="5"/>
        <v>0</v>
      </c>
    </row>
    <row r="34" spans="1:9" ht="12">
      <c r="A34" s="319" t="s">
        <v>1745</v>
      </c>
      <c r="B34" s="319" t="s">
        <v>1740</v>
      </c>
      <c r="C34" s="320">
        <v>1</v>
      </c>
      <c r="D34" s="320"/>
      <c r="E34" s="320">
        <f t="shared" si="3"/>
        <v>0</v>
      </c>
      <c r="F34" s="319" t="s">
        <v>1</v>
      </c>
      <c r="G34" s="320"/>
      <c r="H34" s="320">
        <f t="shared" si="4"/>
        <v>0</v>
      </c>
      <c r="I34" s="320">
        <f t="shared" si="5"/>
        <v>0</v>
      </c>
    </row>
    <row r="35" spans="1:9" ht="27.75" customHeight="1">
      <c r="A35" s="318" t="s">
        <v>1728</v>
      </c>
      <c r="B35" s="319" t="s">
        <v>1508</v>
      </c>
      <c r="C35" s="320">
        <v>1</v>
      </c>
      <c r="D35" s="320"/>
      <c r="E35" s="320">
        <f t="shared" si="3"/>
        <v>0</v>
      </c>
      <c r="F35" s="319" t="s">
        <v>1</v>
      </c>
      <c r="G35" s="320"/>
      <c r="H35" s="320">
        <f t="shared" si="4"/>
        <v>0</v>
      </c>
      <c r="I35" s="320">
        <f t="shared" si="5"/>
        <v>0</v>
      </c>
    </row>
    <row r="36" spans="1:9" ht="12">
      <c r="A36" s="319" t="s">
        <v>1746</v>
      </c>
      <c r="B36" s="319" t="s">
        <v>1508</v>
      </c>
      <c r="C36" s="320">
        <v>6</v>
      </c>
      <c r="D36" s="320"/>
      <c r="E36" s="320">
        <f t="shared" si="3"/>
        <v>0</v>
      </c>
      <c r="F36" s="319" t="s">
        <v>1</v>
      </c>
      <c r="G36" s="320"/>
      <c r="H36" s="320">
        <f t="shared" si="4"/>
        <v>0</v>
      </c>
      <c r="I36" s="320">
        <f t="shared" si="5"/>
        <v>0</v>
      </c>
    </row>
    <row r="37" spans="1:9" ht="12">
      <c r="A37" s="319" t="s">
        <v>1747</v>
      </c>
      <c r="B37" s="319" t="s">
        <v>1508</v>
      </c>
      <c r="C37" s="320">
        <v>270</v>
      </c>
      <c r="D37" s="320"/>
      <c r="E37" s="320">
        <f t="shared" si="3"/>
        <v>0</v>
      </c>
      <c r="F37" s="319" t="s">
        <v>1</v>
      </c>
      <c r="G37" s="320"/>
      <c r="H37" s="320">
        <f t="shared" si="4"/>
        <v>0</v>
      </c>
      <c r="I37" s="320">
        <f t="shared" si="5"/>
        <v>0</v>
      </c>
    </row>
    <row r="38" spans="1:9" ht="12">
      <c r="A38" s="319" t="s">
        <v>1748</v>
      </c>
      <c r="B38" s="319" t="s">
        <v>1508</v>
      </c>
      <c r="C38" s="320">
        <v>6</v>
      </c>
      <c r="D38" s="320"/>
      <c r="E38" s="320">
        <f t="shared" si="3"/>
        <v>0</v>
      </c>
      <c r="F38" s="319" t="s">
        <v>1</v>
      </c>
      <c r="G38" s="320"/>
      <c r="H38" s="320">
        <f t="shared" si="4"/>
        <v>0</v>
      </c>
      <c r="I38" s="320">
        <f t="shared" si="5"/>
        <v>0</v>
      </c>
    </row>
    <row r="39" spans="1:9" ht="12">
      <c r="A39" s="319" t="s">
        <v>1749</v>
      </c>
      <c r="B39" s="319" t="s">
        <v>1508</v>
      </c>
      <c r="C39" s="320">
        <v>35</v>
      </c>
      <c r="D39" s="320"/>
      <c r="E39" s="320">
        <f t="shared" si="3"/>
        <v>0</v>
      </c>
      <c r="F39" s="319" t="s">
        <v>1</v>
      </c>
      <c r="G39" s="320"/>
      <c r="H39" s="320">
        <f t="shared" si="4"/>
        <v>0</v>
      </c>
      <c r="I39" s="320">
        <f t="shared" si="5"/>
        <v>0</v>
      </c>
    </row>
    <row r="40" spans="1:9" ht="12">
      <c r="A40" s="319" t="s">
        <v>1750</v>
      </c>
      <c r="B40" s="319" t="s">
        <v>307</v>
      </c>
      <c r="C40" s="320">
        <v>15</v>
      </c>
      <c r="D40" s="320"/>
      <c r="E40" s="320">
        <f t="shared" si="3"/>
        <v>0</v>
      </c>
      <c r="F40" s="319" t="s">
        <v>1</v>
      </c>
      <c r="G40" s="320"/>
      <c r="H40" s="320">
        <f t="shared" si="4"/>
        <v>0</v>
      </c>
      <c r="I40" s="320">
        <f t="shared" si="5"/>
        <v>0</v>
      </c>
    </row>
    <row r="41" spans="1:9" ht="12">
      <c r="A41" s="319" t="s">
        <v>1751</v>
      </c>
      <c r="B41" s="319" t="s">
        <v>307</v>
      </c>
      <c r="C41" s="320">
        <v>245</v>
      </c>
      <c r="D41" s="320"/>
      <c r="E41" s="320">
        <f t="shared" si="3"/>
        <v>0</v>
      </c>
      <c r="F41" s="319" t="s">
        <v>1</v>
      </c>
      <c r="G41" s="320"/>
      <c r="H41" s="320">
        <f t="shared" si="4"/>
        <v>0</v>
      </c>
      <c r="I41" s="320">
        <f t="shared" si="5"/>
        <v>0</v>
      </c>
    </row>
    <row r="42" spans="1:9" ht="12">
      <c r="A42" s="319" t="s">
        <v>1752</v>
      </c>
      <c r="B42" s="319" t="s">
        <v>1740</v>
      </c>
      <c r="C42" s="320">
        <v>190</v>
      </c>
      <c r="D42" s="320"/>
      <c r="E42" s="320">
        <f t="shared" si="3"/>
        <v>0</v>
      </c>
      <c r="F42" s="319" t="s">
        <v>1</v>
      </c>
      <c r="G42" s="320"/>
      <c r="H42" s="320">
        <f t="shared" si="4"/>
        <v>0</v>
      </c>
      <c r="I42" s="320">
        <f t="shared" si="5"/>
        <v>0</v>
      </c>
    </row>
    <row r="43" spans="1:9" ht="12">
      <c r="A43" s="319" t="s">
        <v>1753</v>
      </c>
      <c r="B43" s="319" t="s">
        <v>1740</v>
      </c>
      <c r="C43" s="320">
        <v>200</v>
      </c>
      <c r="D43" s="320"/>
      <c r="E43" s="320">
        <f t="shared" si="3"/>
        <v>0</v>
      </c>
      <c r="F43" s="319" t="s">
        <v>1</v>
      </c>
      <c r="G43" s="320"/>
      <c r="H43" s="320">
        <f t="shared" si="4"/>
        <v>0</v>
      </c>
      <c r="I43" s="320">
        <f t="shared" si="5"/>
        <v>0</v>
      </c>
    </row>
    <row r="44" spans="1:9" ht="12">
      <c r="A44" s="319" t="s">
        <v>1754</v>
      </c>
      <c r="B44" s="319" t="s">
        <v>1508</v>
      </c>
      <c r="C44" s="320">
        <v>785</v>
      </c>
      <c r="D44" s="320"/>
      <c r="E44" s="320">
        <f t="shared" si="3"/>
        <v>0</v>
      </c>
      <c r="F44" s="319" t="s">
        <v>1</v>
      </c>
      <c r="G44" s="320"/>
      <c r="H44" s="320">
        <f t="shared" si="4"/>
        <v>0</v>
      </c>
      <c r="I44" s="320">
        <f t="shared" si="5"/>
        <v>0</v>
      </c>
    </row>
    <row r="45" spans="1:9" ht="12">
      <c r="A45" s="319" t="s">
        <v>1725</v>
      </c>
      <c r="B45" s="319" t="s">
        <v>1508</v>
      </c>
      <c r="C45" s="320">
        <v>1</v>
      </c>
      <c r="D45" s="320"/>
      <c r="E45" s="320">
        <f t="shared" si="3"/>
        <v>0</v>
      </c>
      <c r="F45" s="319" t="s">
        <v>1</v>
      </c>
      <c r="G45" s="320"/>
      <c r="H45" s="320">
        <f t="shared" si="4"/>
        <v>0</v>
      </c>
      <c r="I45" s="320">
        <f t="shared" si="5"/>
        <v>0</v>
      </c>
    </row>
    <row r="46" spans="1:9" ht="14.25">
      <c r="A46" s="316" t="s">
        <v>1755</v>
      </c>
      <c r="B46" s="316" t="s">
        <v>1</v>
      </c>
      <c r="C46" s="317"/>
      <c r="D46" s="317"/>
      <c r="E46" s="317">
        <f>SUM(E21:E45)</f>
        <v>0</v>
      </c>
      <c r="F46" s="316" t="s">
        <v>1</v>
      </c>
      <c r="G46" s="317"/>
      <c r="H46" s="317">
        <f>SUM(H21:H45)</f>
        <v>0</v>
      </c>
      <c r="I46" s="317">
        <f>SUM(I21:I45)</f>
        <v>0</v>
      </c>
    </row>
    <row r="47" spans="1:9" ht="12">
      <c r="A47" s="319" t="s">
        <v>1</v>
      </c>
      <c r="B47" s="319" t="s">
        <v>1</v>
      </c>
      <c r="C47" s="320"/>
      <c r="D47" s="320"/>
      <c r="E47" s="320"/>
      <c r="F47" s="319" t="s">
        <v>1</v>
      </c>
      <c r="G47" s="320"/>
      <c r="H47" s="320"/>
      <c r="I47" s="320"/>
    </row>
    <row r="48" spans="1:9" ht="14.25">
      <c r="A48" s="316" t="s">
        <v>1756</v>
      </c>
      <c r="B48" s="316" t="s">
        <v>1</v>
      </c>
      <c r="C48" s="317"/>
      <c r="D48" s="317"/>
      <c r="E48" s="317"/>
      <c r="F48" s="316" t="s">
        <v>1</v>
      </c>
      <c r="G48" s="317"/>
      <c r="H48" s="317"/>
      <c r="I48" s="317"/>
    </row>
    <row r="49" spans="1:9" ht="12">
      <c r="A49" s="319" t="s">
        <v>1746</v>
      </c>
      <c r="B49" s="319" t="s">
        <v>1508</v>
      </c>
      <c r="C49" s="320">
        <v>3</v>
      </c>
      <c r="D49" s="320"/>
      <c r="E49" s="320">
        <f>SUM(C49*D49)</f>
        <v>0</v>
      </c>
      <c r="F49" s="319" t="s">
        <v>1</v>
      </c>
      <c r="G49" s="320"/>
      <c r="H49" s="320">
        <f>SUM(C49*G49)</f>
        <v>0</v>
      </c>
      <c r="I49" s="320">
        <f>SUM(E49+H49)</f>
        <v>0</v>
      </c>
    </row>
    <row r="50" spans="1:9" ht="12">
      <c r="A50" s="319" t="s">
        <v>1721</v>
      </c>
      <c r="B50" s="319" t="s">
        <v>307</v>
      </c>
      <c r="C50" s="320">
        <v>5</v>
      </c>
      <c r="D50" s="320"/>
      <c r="E50" s="320">
        <f>SUM(C50*D50)</f>
        <v>0</v>
      </c>
      <c r="F50" s="319" t="s">
        <v>1</v>
      </c>
      <c r="G50" s="320"/>
      <c r="H50" s="320">
        <f>SUM(C50*G50)</f>
        <v>0</v>
      </c>
      <c r="I50" s="320">
        <f>SUM(E50+H50)</f>
        <v>0</v>
      </c>
    </row>
    <row r="51" spans="1:9" ht="12">
      <c r="A51" s="319" t="s">
        <v>1724</v>
      </c>
      <c r="B51" s="319" t="s">
        <v>313</v>
      </c>
      <c r="C51" s="320">
        <v>15</v>
      </c>
      <c r="D51" s="320"/>
      <c r="E51" s="320">
        <f>SUM(C51*D51)</f>
        <v>0</v>
      </c>
      <c r="F51" s="319" t="s">
        <v>1</v>
      </c>
      <c r="G51" s="320"/>
      <c r="H51" s="320">
        <f>SUM(C51*G51)</f>
        <v>0</v>
      </c>
      <c r="I51" s="320">
        <f>SUM(E51+H51)</f>
        <v>0</v>
      </c>
    </row>
    <row r="52" spans="1:9" ht="14.25">
      <c r="A52" s="316" t="s">
        <v>1757</v>
      </c>
      <c r="B52" s="316" t="s">
        <v>1</v>
      </c>
      <c r="C52" s="317"/>
      <c r="D52" s="317"/>
      <c r="E52" s="317">
        <f>SUM(E49:E51)</f>
        <v>0</v>
      </c>
      <c r="F52" s="316" t="s">
        <v>1</v>
      </c>
      <c r="G52" s="317"/>
      <c r="H52" s="317">
        <f>SUM(H49:H51)</f>
        <v>0</v>
      </c>
      <c r="I52" s="317">
        <f>SUM(I49:I51)</f>
        <v>0</v>
      </c>
    </row>
    <row r="53" spans="1:9" ht="12">
      <c r="A53" s="319" t="s">
        <v>1</v>
      </c>
      <c r="B53" s="319" t="s">
        <v>1</v>
      </c>
      <c r="C53" s="320"/>
      <c r="D53" s="320"/>
      <c r="E53" s="320"/>
      <c r="F53" s="319" t="s">
        <v>1</v>
      </c>
      <c r="G53" s="320"/>
      <c r="H53" s="320"/>
      <c r="I53" s="320"/>
    </row>
    <row r="54" spans="1:9" ht="14.25">
      <c r="A54" s="316" t="s">
        <v>1758</v>
      </c>
      <c r="B54" s="316" t="s">
        <v>1</v>
      </c>
      <c r="C54" s="317"/>
      <c r="D54" s="317"/>
      <c r="E54" s="317"/>
      <c r="F54" s="316" t="s">
        <v>1</v>
      </c>
      <c r="G54" s="317"/>
      <c r="H54" s="317"/>
      <c r="I54" s="317"/>
    </row>
    <row r="55" spans="1:9" ht="29.25" customHeight="1">
      <c r="A55" s="318" t="s">
        <v>1759</v>
      </c>
      <c r="B55" s="319" t="s">
        <v>1508</v>
      </c>
      <c r="C55" s="320">
        <v>1</v>
      </c>
      <c r="D55" s="320"/>
      <c r="E55" s="320">
        <f t="shared" ref="E55:E78" si="6">SUM(C55*D55)</f>
        <v>0</v>
      </c>
      <c r="F55" s="319" t="s">
        <v>1</v>
      </c>
      <c r="G55" s="320"/>
      <c r="H55" s="320">
        <f t="shared" ref="H55:H78" si="7">SUM(C55*G55)</f>
        <v>0</v>
      </c>
      <c r="I55" s="320">
        <f t="shared" ref="I55:I78" si="8">SUM(E55+H55)</f>
        <v>0</v>
      </c>
    </row>
    <row r="56" spans="1:9" ht="29.25" customHeight="1">
      <c r="A56" s="318" t="s">
        <v>1760</v>
      </c>
      <c r="B56" s="319" t="s">
        <v>1718</v>
      </c>
      <c r="C56" s="320">
        <v>1</v>
      </c>
      <c r="D56" s="320"/>
      <c r="E56" s="320">
        <f t="shared" si="6"/>
        <v>0</v>
      </c>
      <c r="F56" s="319" t="s">
        <v>1</v>
      </c>
      <c r="G56" s="320"/>
      <c r="H56" s="320">
        <f t="shared" si="7"/>
        <v>0</v>
      </c>
      <c r="I56" s="320">
        <f t="shared" si="8"/>
        <v>0</v>
      </c>
    </row>
    <row r="57" spans="1:9" ht="12">
      <c r="A57" s="319" t="s">
        <v>1734</v>
      </c>
      <c r="B57" s="319" t="s">
        <v>1508</v>
      </c>
      <c r="C57" s="320">
        <v>1</v>
      </c>
      <c r="D57" s="320"/>
      <c r="E57" s="320">
        <f t="shared" si="6"/>
        <v>0</v>
      </c>
      <c r="F57" s="319" t="s">
        <v>1</v>
      </c>
      <c r="G57" s="320"/>
      <c r="H57" s="320">
        <f t="shared" si="7"/>
        <v>0</v>
      </c>
      <c r="I57" s="320">
        <f t="shared" si="8"/>
        <v>0</v>
      </c>
    </row>
    <row r="58" spans="1:9" ht="12">
      <c r="A58" s="319" t="s">
        <v>1761</v>
      </c>
      <c r="B58" s="319" t="s">
        <v>1508</v>
      </c>
      <c r="C58" s="320">
        <v>1</v>
      </c>
      <c r="D58" s="320"/>
      <c r="E58" s="320">
        <f t="shared" si="6"/>
        <v>0</v>
      </c>
      <c r="F58" s="319" t="s">
        <v>1</v>
      </c>
      <c r="G58" s="320"/>
      <c r="H58" s="320">
        <f t="shared" si="7"/>
        <v>0</v>
      </c>
      <c r="I58" s="320">
        <f t="shared" si="8"/>
        <v>0</v>
      </c>
    </row>
    <row r="59" spans="1:9" ht="12">
      <c r="A59" s="319" t="s">
        <v>1736</v>
      </c>
      <c r="B59" s="319" t="s">
        <v>1508</v>
      </c>
      <c r="C59" s="320">
        <v>2</v>
      </c>
      <c r="D59" s="320"/>
      <c r="E59" s="320">
        <f t="shared" si="6"/>
        <v>0</v>
      </c>
      <c r="F59" s="319" t="s">
        <v>1</v>
      </c>
      <c r="G59" s="320"/>
      <c r="H59" s="320">
        <f t="shared" si="7"/>
        <v>0</v>
      </c>
      <c r="I59" s="320">
        <f t="shared" si="8"/>
        <v>0</v>
      </c>
    </row>
    <row r="60" spans="1:9" ht="12">
      <c r="A60" s="319" t="s">
        <v>1719</v>
      </c>
      <c r="B60" s="319" t="s">
        <v>1508</v>
      </c>
      <c r="C60" s="320">
        <v>1</v>
      </c>
      <c r="D60" s="320"/>
      <c r="E60" s="320">
        <f t="shared" si="6"/>
        <v>0</v>
      </c>
      <c r="F60" s="319" t="s">
        <v>1</v>
      </c>
      <c r="G60" s="320"/>
      <c r="H60" s="320">
        <f t="shared" si="7"/>
        <v>0</v>
      </c>
      <c r="I60" s="320">
        <f t="shared" si="8"/>
        <v>0</v>
      </c>
    </row>
    <row r="61" spans="1:9" ht="12">
      <c r="A61" s="319" t="s">
        <v>1762</v>
      </c>
      <c r="B61" s="319" t="s">
        <v>1508</v>
      </c>
      <c r="C61" s="320">
        <v>1</v>
      </c>
      <c r="D61" s="320"/>
      <c r="E61" s="320">
        <f t="shared" si="6"/>
        <v>0</v>
      </c>
      <c r="F61" s="319" t="s">
        <v>1</v>
      </c>
      <c r="G61" s="320"/>
      <c r="H61" s="320">
        <f t="shared" si="7"/>
        <v>0</v>
      </c>
      <c r="I61" s="320">
        <f t="shared" si="8"/>
        <v>0</v>
      </c>
    </row>
    <row r="62" spans="1:9" ht="12">
      <c r="A62" s="319" t="s">
        <v>1739</v>
      </c>
      <c r="B62" s="319" t="s">
        <v>1508</v>
      </c>
      <c r="C62" s="320">
        <v>3</v>
      </c>
      <c r="D62" s="320"/>
      <c r="E62" s="320">
        <f t="shared" si="6"/>
        <v>0</v>
      </c>
      <c r="F62" s="319" t="s">
        <v>1</v>
      </c>
      <c r="G62" s="320"/>
      <c r="H62" s="320">
        <f t="shared" si="7"/>
        <v>0</v>
      </c>
      <c r="I62" s="320">
        <f t="shared" si="8"/>
        <v>0</v>
      </c>
    </row>
    <row r="63" spans="1:9" ht="12">
      <c r="A63" s="319" t="s">
        <v>1763</v>
      </c>
      <c r="B63" s="319" t="s">
        <v>1508</v>
      </c>
      <c r="C63" s="320">
        <v>1</v>
      </c>
      <c r="D63" s="320"/>
      <c r="E63" s="320">
        <f t="shared" si="6"/>
        <v>0</v>
      </c>
      <c r="F63" s="319" t="s">
        <v>1</v>
      </c>
      <c r="G63" s="320"/>
      <c r="H63" s="320">
        <f t="shared" si="7"/>
        <v>0</v>
      </c>
      <c r="I63" s="320">
        <f t="shared" si="8"/>
        <v>0</v>
      </c>
    </row>
    <row r="64" spans="1:9" ht="12">
      <c r="A64" s="319" t="s">
        <v>1745</v>
      </c>
      <c r="B64" s="319" t="s">
        <v>1740</v>
      </c>
      <c r="C64" s="320">
        <v>1</v>
      </c>
      <c r="D64" s="320"/>
      <c r="E64" s="320">
        <f t="shared" si="6"/>
        <v>0</v>
      </c>
      <c r="F64" s="319" t="s">
        <v>1</v>
      </c>
      <c r="G64" s="320"/>
      <c r="H64" s="320">
        <f t="shared" si="7"/>
        <v>0</v>
      </c>
      <c r="I64" s="320">
        <f t="shared" si="8"/>
        <v>0</v>
      </c>
    </row>
    <row r="65" spans="1:9" ht="12">
      <c r="A65" s="319" t="s">
        <v>1764</v>
      </c>
      <c r="B65" s="319" t="s">
        <v>1508</v>
      </c>
      <c r="C65" s="320">
        <v>1</v>
      </c>
      <c r="D65" s="320"/>
      <c r="E65" s="320">
        <f t="shared" si="6"/>
        <v>0</v>
      </c>
      <c r="F65" s="319" t="s">
        <v>1</v>
      </c>
      <c r="G65" s="320"/>
      <c r="H65" s="320">
        <f t="shared" si="7"/>
        <v>0</v>
      </c>
      <c r="I65" s="320">
        <f t="shared" si="8"/>
        <v>0</v>
      </c>
    </row>
    <row r="66" spans="1:9" ht="12">
      <c r="A66" s="319" t="s">
        <v>1765</v>
      </c>
      <c r="B66" s="319" t="s">
        <v>1508</v>
      </c>
      <c r="C66" s="320">
        <v>1</v>
      </c>
      <c r="D66" s="320"/>
      <c r="E66" s="320">
        <f t="shared" si="6"/>
        <v>0</v>
      </c>
      <c r="F66" s="319" t="s">
        <v>1</v>
      </c>
      <c r="G66" s="320"/>
      <c r="H66" s="320">
        <f t="shared" si="7"/>
        <v>0</v>
      </c>
      <c r="I66" s="320">
        <f t="shared" si="8"/>
        <v>0</v>
      </c>
    </row>
    <row r="67" spans="1:9" ht="12">
      <c r="A67" s="319" t="s">
        <v>1766</v>
      </c>
      <c r="B67" s="319" t="s">
        <v>1508</v>
      </c>
      <c r="C67" s="320">
        <v>1</v>
      </c>
      <c r="D67" s="320"/>
      <c r="E67" s="320">
        <f t="shared" si="6"/>
        <v>0</v>
      </c>
      <c r="F67" s="319" t="s">
        <v>1</v>
      </c>
      <c r="G67" s="320"/>
      <c r="H67" s="320">
        <f t="shared" si="7"/>
        <v>0</v>
      </c>
      <c r="I67" s="320">
        <f t="shared" si="8"/>
        <v>0</v>
      </c>
    </row>
    <row r="68" spans="1:9" ht="12">
      <c r="A68" s="319" t="s">
        <v>1767</v>
      </c>
      <c r="B68" s="319" t="s">
        <v>1508</v>
      </c>
      <c r="C68" s="320">
        <v>50</v>
      </c>
      <c r="D68" s="320"/>
      <c r="E68" s="320">
        <f t="shared" si="6"/>
        <v>0</v>
      </c>
      <c r="F68" s="319" t="s">
        <v>1</v>
      </c>
      <c r="G68" s="320"/>
      <c r="H68" s="320">
        <f t="shared" si="7"/>
        <v>0</v>
      </c>
      <c r="I68" s="320">
        <f t="shared" si="8"/>
        <v>0</v>
      </c>
    </row>
    <row r="69" spans="1:9" ht="12">
      <c r="A69" s="319" t="s">
        <v>1768</v>
      </c>
      <c r="B69" s="319" t="s">
        <v>1508</v>
      </c>
      <c r="C69" s="320">
        <v>5</v>
      </c>
      <c r="D69" s="320"/>
      <c r="E69" s="320">
        <f t="shared" si="6"/>
        <v>0</v>
      </c>
      <c r="F69" s="319" t="s">
        <v>1</v>
      </c>
      <c r="G69" s="320"/>
      <c r="H69" s="320">
        <f t="shared" si="7"/>
        <v>0</v>
      </c>
      <c r="I69" s="320">
        <f t="shared" si="8"/>
        <v>0</v>
      </c>
    </row>
    <row r="70" spans="1:9" ht="12">
      <c r="A70" s="319" t="s">
        <v>1769</v>
      </c>
      <c r="B70" s="319" t="s">
        <v>1508</v>
      </c>
      <c r="C70" s="320">
        <v>8</v>
      </c>
      <c r="D70" s="320"/>
      <c r="E70" s="320">
        <f t="shared" si="6"/>
        <v>0</v>
      </c>
      <c r="F70" s="319" t="s">
        <v>1</v>
      </c>
      <c r="G70" s="320"/>
      <c r="H70" s="320">
        <f t="shared" si="7"/>
        <v>0</v>
      </c>
      <c r="I70" s="320">
        <f t="shared" si="8"/>
        <v>0</v>
      </c>
    </row>
    <row r="71" spans="1:9" ht="12">
      <c r="A71" s="319" t="s">
        <v>1770</v>
      </c>
      <c r="B71" s="319" t="s">
        <v>1508</v>
      </c>
      <c r="C71" s="320">
        <v>1</v>
      </c>
      <c r="D71" s="320"/>
      <c r="E71" s="320">
        <f t="shared" si="6"/>
        <v>0</v>
      </c>
      <c r="F71" s="319" t="s">
        <v>1</v>
      </c>
      <c r="G71" s="320"/>
      <c r="H71" s="320">
        <f t="shared" si="7"/>
        <v>0</v>
      </c>
      <c r="I71" s="320">
        <f t="shared" si="8"/>
        <v>0</v>
      </c>
    </row>
    <row r="72" spans="1:9" ht="12">
      <c r="A72" s="319" t="s">
        <v>1721</v>
      </c>
      <c r="B72" s="319" t="s">
        <v>307</v>
      </c>
      <c r="C72" s="320">
        <v>100</v>
      </c>
      <c r="D72" s="320"/>
      <c r="E72" s="320">
        <f t="shared" si="6"/>
        <v>0</v>
      </c>
      <c r="F72" s="319" t="s">
        <v>1</v>
      </c>
      <c r="G72" s="320"/>
      <c r="H72" s="320">
        <f t="shared" si="7"/>
        <v>0</v>
      </c>
      <c r="I72" s="320">
        <f t="shared" si="8"/>
        <v>0</v>
      </c>
    </row>
    <row r="73" spans="1:9" ht="12">
      <c r="A73" s="319" t="s">
        <v>1722</v>
      </c>
      <c r="B73" s="319" t="s">
        <v>307</v>
      </c>
      <c r="C73" s="320">
        <v>50</v>
      </c>
      <c r="D73" s="320"/>
      <c r="E73" s="320">
        <f t="shared" si="6"/>
        <v>0</v>
      </c>
      <c r="F73" s="319" t="s">
        <v>1</v>
      </c>
      <c r="G73" s="320"/>
      <c r="H73" s="320">
        <f t="shared" si="7"/>
        <v>0</v>
      </c>
      <c r="I73" s="320">
        <f t="shared" si="8"/>
        <v>0</v>
      </c>
    </row>
    <row r="74" spans="1:9" ht="12">
      <c r="A74" s="319" t="s">
        <v>1750</v>
      </c>
      <c r="B74" s="319" t="s">
        <v>307</v>
      </c>
      <c r="C74" s="320">
        <v>4</v>
      </c>
      <c r="D74" s="320"/>
      <c r="E74" s="320">
        <f t="shared" si="6"/>
        <v>0</v>
      </c>
      <c r="F74" s="319" t="s">
        <v>1</v>
      </c>
      <c r="G74" s="320"/>
      <c r="H74" s="320">
        <f t="shared" si="7"/>
        <v>0</v>
      </c>
      <c r="I74" s="320">
        <f t="shared" si="8"/>
        <v>0</v>
      </c>
    </row>
    <row r="75" spans="1:9" ht="12">
      <c r="A75" s="319" t="s">
        <v>1724</v>
      </c>
      <c r="B75" s="319" t="s">
        <v>313</v>
      </c>
      <c r="C75" s="320">
        <v>125</v>
      </c>
      <c r="D75" s="320"/>
      <c r="E75" s="320">
        <f t="shared" si="6"/>
        <v>0</v>
      </c>
      <c r="F75" s="319" t="s">
        <v>1</v>
      </c>
      <c r="G75" s="320"/>
      <c r="H75" s="320">
        <f t="shared" si="7"/>
        <v>0</v>
      </c>
      <c r="I75" s="320">
        <f t="shared" si="8"/>
        <v>0</v>
      </c>
    </row>
    <row r="76" spans="1:9" ht="12">
      <c r="A76" s="319" t="s">
        <v>1771</v>
      </c>
      <c r="B76" s="319" t="s">
        <v>1508</v>
      </c>
      <c r="C76" s="320">
        <v>1</v>
      </c>
      <c r="D76" s="320"/>
      <c r="E76" s="320">
        <f t="shared" si="6"/>
        <v>0</v>
      </c>
      <c r="F76" s="319" t="s">
        <v>1</v>
      </c>
      <c r="G76" s="320"/>
      <c r="H76" s="320">
        <f t="shared" si="7"/>
        <v>0</v>
      </c>
      <c r="I76" s="320">
        <f t="shared" si="8"/>
        <v>0</v>
      </c>
    </row>
    <row r="77" spans="1:9" ht="12">
      <c r="A77" s="319" t="s">
        <v>1772</v>
      </c>
      <c r="B77" s="319" t="s">
        <v>1508</v>
      </c>
      <c r="C77" s="320">
        <v>3</v>
      </c>
      <c r="D77" s="320"/>
      <c r="E77" s="320">
        <f t="shared" si="6"/>
        <v>0</v>
      </c>
      <c r="F77" s="319" t="s">
        <v>1</v>
      </c>
      <c r="G77" s="320"/>
      <c r="H77" s="320">
        <f t="shared" si="7"/>
        <v>0</v>
      </c>
      <c r="I77" s="320">
        <f t="shared" si="8"/>
        <v>0</v>
      </c>
    </row>
    <row r="78" spans="1:9" ht="12">
      <c r="A78" s="319" t="s">
        <v>1725</v>
      </c>
      <c r="B78" s="319" t="s">
        <v>1508</v>
      </c>
      <c r="C78" s="320">
        <v>1</v>
      </c>
      <c r="D78" s="320"/>
      <c r="E78" s="320">
        <f t="shared" si="6"/>
        <v>0</v>
      </c>
      <c r="F78" s="319" t="s">
        <v>1</v>
      </c>
      <c r="G78" s="320"/>
      <c r="H78" s="320">
        <f t="shared" si="7"/>
        <v>0</v>
      </c>
      <c r="I78" s="320">
        <f t="shared" si="8"/>
        <v>0</v>
      </c>
    </row>
    <row r="79" spans="1:9" ht="14.25">
      <c r="A79" s="316" t="s">
        <v>1773</v>
      </c>
      <c r="B79" s="316" t="s">
        <v>1</v>
      </c>
      <c r="C79" s="317"/>
      <c r="D79" s="317"/>
      <c r="E79" s="317">
        <f>SUM(E55:E78)</f>
        <v>0</v>
      </c>
      <c r="F79" s="316" t="s">
        <v>1</v>
      </c>
      <c r="G79" s="317"/>
      <c r="H79" s="317">
        <f>SUM(H55:H78)</f>
        <v>0</v>
      </c>
      <c r="I79" s="317">
        <f>SUM(I55:I78)</f>
        <v>0</v>
      </c>
    </row>
    <row r="80" spans="1:9" ht="12">
      <c r="A80" s="319" t="s">
        <v>1</v>
      </c>
      <c r="B80" s="319" t="s">
        <v>1</v>
      </c>
      <c r="C80" s="320"/>
      <c r="D80" s="320"/>
      <c r="E80" s="320"/>
      <c r="F80" s="319" t="s">
        <v>1</v>
      </c>
      <c r="G80" s="320"/>
      <c r="H80" s="320"/>
      <c r="I80" s="320"/>
    </row>
    <row r="81" spans="1:9" ht="14.25">
      <c r="A81" s="316" t="s">
        <v>1774</v>
      </c>
      <c r="B81" s="316" t="s">
        <v>1</v>
      </c>
      <c r="C81" s="317"/>
      <c r="D81" s="317"/>
      <c r="E81" s="317"/>
      <c r="F81" s="316" t="s">
        <v>1</v>
      </c>
      <c r="G81" s="317"/>
      <c r="H81" s="317"/>
      <c r="I81" s="317"/>
    </row>
    <row r="82" spans="1:9" ht="12">
      <c r="A82" s="319" t="s">
        <v>1775</v>
      </c>
      <c r="B82" s="319" t="s">
        <v>1508</v>
      </c>
      <c r="C82" s="320">
        <v>1</v>
      </c>
      <c r="D82" s="320"/>
      <c r="E82" s="320">
        <f t="shared" ref="E82:E89" si="9">SUM(C82*D82)</f>
        <v>0</v>
      </c>
      <c r="F82" s="319" t="s">
        <v>1</v>
      </c>
      <c r="G82" s="320"/>
      <c r="H82" s="320">
        <f t="shared" ref="H82:H89" si="10">SUM(C82*G82)</f>
        <v>0</v>
      </c>
      <c r="I82" s="320">
        <f t="shared" ref="I82:I89" si="11">SUM(E82+H82)</f>
        <v>0</v>
      </c>
    </row>
    <row r="83" spans="1:9" ht="12">
      <c r="A83" s="319" t="s">
        <v>1746</v>
      </c>
      <c r="B83" s="319" t="s">
        <v>1508</v>
      </c>
      <c r="C83" s="320">
        <v>3</v>
      </c>
      <c r="D83" s="320"/>
      <c r="E83" s="320">
        <f t="shared" si="9"/>
        <v>0</v>
      </c>
      <c r="F83" s="319" t="s">
        <v>1</v>
      </c>
      <c r="G83" s="320"/>
      <c r="H83" s="320">
        <f t="shared" si="10"/>
        <v>0</v>
      </c>
      <c r="I83" s="320">
        <f t="shared" si="11"/>
        <v>0</v>
      </c>
    </row>
    <row r="84" spans="1:9" ht="12">
      <c r="A84" s="319" t="s">
        <v>1767</v>
      </c>
      <c r="B84" s="319" t="s">
        <v>1508</v>
      </c>
      <c r="C84" s="320">
        <v>5</v>
      </c>
      <c r="D84" s="320"/>
      <c r="E84" s="320">
        <f t="shared" si="9"/>
        <v>0</v>
      </c>
      <c r="F84" s="319" t="s">
        <v>1</v>
      </c>
      <c r="G84" s="320"/>
      <c r="H84" s="320">
        <f t="shared" si="10"/>
        <v>0</v>
      </c>
      <c r="I84" s="320">
        <f t="shared" si="11"/>
        <v>0</v>
      </c>
    </row>
    <row r="85" spans="1:9" ht="12">
      <c r="A85" s="319" t="s">
        <v>1768</v>
      </c>
      <c r="B85" s="319" t="s">
        <v>1508</v>
      </c>
      <c r="C85" s="320">
        <v>1</v>
      </c>
      <c r="D85" s="320"/>
      <c r="E85" s="320">
        <f t="shared" si="9"/>
        <v>0</v>
      </c>
      <c r="F85" s="319" t="s">
        <v>1</v>
      </c>
      <c r="G85" s="320"/>
      <c r="H85" s="320">
        <f t="shared" si="10"/>
        <v>0</v>
      </c>
      <c r="I85" s="320">
        <f t="shared" si="11"/>
        <v>0</v>
      </c>
    </row>
    <row r="86" spans="1:9" ht="12">
      <c r="A86" s="319" t="s">
        <v>1769</v>
      </c>
      <c r="B86" s="319" t="s">
        <v>1508</v>
      </c>
      <c r="C86" s="320">
        <v>1</v>
      </c>
      <c r="D86" s="320"/>
      <c r="E86" s="320">
        <f t="shared" si="9"/>
        <v>0</v>
      </c>
      <c r="F86" s="319" t="s">
        <v>1</v>
      </c>
      <c r="G86" s="320"/>
      <c r="H86" s="320">
        <f t="shared" si="10"/>
        <v>0</v>
      </c>
      <c r="I86" s="320">
        <f t="shared" si="11"/>
        <v>0</v>
      </c>
    </row>
    <row r="87" spans="1:9" ht="12">
      <c r="A87" s="319" t="s">
        <v>1721</v>
      </c>
      <c r="B87" s="319" t="s">
        <v>307</v>
      </c>
      <c r="C87" s="320">
        <v>5</v>
      </c>
      <c r="D87" s="320"/>
      <c r="E87" s="320">
        <f t="shared" si="9"/>
        <v>0</v>
      </c>
      <c r="F87" s="319" t="s">
        <v>1</v>
      </c>
      <c r="G87" s="320"/>
      <c r="H87" s="320">
        <f t="shared" si="10"/>
        <v>0</v>
      </c>
      <c r="I87" s="320">
        <f t="shared" si="11"/>
        <v>0</v>
      </c>
    </row>
    <row r="88" spans="1:9" ht="12">
      <c r="A88" s="319" t="s">
        <v>1724</v>
      </c>
      <c r="B88" s="319" t="s">
        <v>313</v>
      </c>
      <c r="C88" s="320">
        <v>25</v>
      </c>
      <c r="D88" s="320"/>
      <c r="E88" s="320">
        <f t="shared" si="9"/>
        <v>0</v>
      </c>
      <c r="F88" s="319" t="s">
        <v>1</v>
      </c>
      <c r="G88" s="320"/>
      <c r="H88" s="320">
        <f t="shared" si="10"/>
        <v>0</v>
      </c>
      <c r="I88" s="320">
        <f t="shared" si="11"/>
        <v>0</v>
      </c>
    </row>
    <row r="89" spans="1:9" ht="12">
      <c r="A89" s="319" t="s">
        <v>1771</v>
      </c>
      <c r="B89" s="319" t="s">
        <v>1508</v>
      </c>
      <c r="C89" s="320">
        <v>2</v>
      </c>
      <c r="D89" s="320"/>
      <c r="E89" s="320">
        <f t="shared" si="9"/>
        <v>0</v>
      </c>
      <c r="F89" s="319" t="s">
        <v>1</v>
      </c>
      <c r="G89" s="320"/>
      <c r="H89" s="320">
        <f t="shared" si="10"/>
        <v>0</v>
      </c>
      <c r="I89" s="320">
        <f t="shared" si="11"/>
        <v>0</v>
      </c>
    </row>
    <row r="90" spans="1:9" ht="14.25">
      <c r="A90" s="316" t="s">
        <v>1776</v>
      </c>
      <c r="B90" s="316" t="s">
        <v>1</v>
      </c>
      <c r="C90" s="317"/>
      <c r="D90" s="317"/>
      <c r="E90" s="317">
        <f>SUM(E82:E89)</f>
        <v>0</v>
      </c>
      <c r="F90" s="316" t="s">
        <v>1</v>
      </c>
      <c r="G90" s="317"/>
      <c r="H90" s="317">
        <f>SUM(H82:H89)</f>
        <v>0</v>
      </c>
      <c r="I90" s="317">
        <f>SUM(I82:I89)</f>
        <v>0</v>
      </c>
    </row>
    <row r="91" spans="1:9" ht="12">
      <c r="A91" s="319" t="s">
        <v>1</v>
      </c>
      <c r="B91" s="319" t="s">
        <v>1</v>
      </c>
      <c r="C91" s="320"/>
      <c r="D91" s="320"/>
      <c r="E91" s="320"/>
      <c r="F91" s="319" t="s">
        <v>1</v>
      </c>
      <c r="G91" s="320"/>
      <c r="H91" s="320"/>
      <c r="I91" s="320"/>
    </row>
    <row r="92" spans="1:9" ht="16.5">
      <c r="A92" s="314" t="s">
        <v>1777</v>
      </c>
      <c r="B92" s="314" t="s">
        <v>1</v>
      </c>
      <c r="C92" s="315"/>
      <c r="D92" s="315"/>
      <c r="E92" s="315">
        <f>SUM(E12+E18+E46+E52+E79+E90)</f>
        <v>0</v>
      </c>
      <c r="F92" s="314" t="s">
        <v>1</v>
      </c>
      <c r="G92" s="315"/>
      <c r="H92" s="315">
        <f>SUM(H12+H18+H46+H52+H79+H90)</f>
        <v>0</v>
      </c>
      <c r="I92" s="315">
        <f>SUM(E92:H92)</f>
        <v>0</v>
      </c>
    </row>
    <row r="93" spans="1:9" ht="12">
      <c r="A93" s="319" t="s">
        <v>1</v>
      </c>
      <c r="B93" s="319" t="s">
        <v>1</v>
      </c>
      <c r="C93" s="320"/>
      <c r="D93" s="320"/>
      <c r="E93" s="320"/>
      <c r="F93" s="319" t="s">
        <v>1</v>
      </c>
      <c r="G93" s="320"/>
      <c r="H93" s="320"/>
      <c r="I93" s="320"/>
    </row>
    <row r="94" spans="1:9" ht="16.5">
      <c r="A94" s="314" t="s">
        <v>1571</v>
      </c>
      <c r="B94" s="314" t="s">
        <v>1</v>
      </c>
      <c r="C94" s="315"/>
      <c r="D94" s="315"/>
      <c r="E94" s="315"/>
      <c r="F94" s="314" t="s">
        <v>1</v>
      </c>
      <c r="G94" s="315"/>
      <c r="H94" s="315"/>
      <c r="I94" s="315"/>
    </row>
    <row r="95" spans="1:9" ht="12">
      <c r="A95" s="319" t="s">
        <v>1716</v>
      </c>
      <c r="B95" s="319" t="s">
        <v>1508</v>
      </c>
      <c r="C95" s="320">
        <v>1</v>
      </c>
      <c r="D95" s="320">
        <f>SUM(I12)</f>
        <v>0</v>
      </c>
      <c r="E95" s="320">
        <f t="shared" ref="E95:E100" si="12">SUM(C95*D95)</f>
        <v>0</v>
      </c>
      <c r="F95" s="319" t="s">
        <v>1</v>
      </c>
      <c r="G95" s="320">
        <v>0</v>
      </c>
      <c r="H95" s="320">
        <v>0</v>
      </c>
      <c r="I95" s="320">
        <f t="shared" ref="I95:I100" si="13">SUM(E95+H95)</f>
        <v>0</v>
      </c>
    </row>
    <row r="96" spans="1:9" ht="12">
      <c r="A96" s="319" t="s">
        <v>1727</v>
      </c>
      <c r="B96" s="319" t="s">
        <v>1508</v>
      </c>
      <c r="C96" s="320">
        <v>1</v>
      </c>
      <c r="D96" s="320">
        <f>SUM(I18)</f>
        <v>0</v>
      </c>
      <c r="E96" s="320">
        <f t="shared" si="12"/>
        <v>0</v>
      </c>
      <c r="F96" s="319" t="s">
        <v>1</v>
      </c>
      <c r="G96" s="320">
        <v>0</v>
      </c>
      <c r="H96" s="320">
        <v>0</v>
      </c>
      <c r="I96" s="320">
        <f t="shared" si="13"/>
        <v>0</v>
      </c>
    </row>
    <row r="97" spans="1:9" ht="12">
      <c r="A97" s="319" t="s">
        <v>1730</v>
      </c>
      <c r="B97" s="319" t="s">
        <v>1508</v>
      </c>
      <c r="C97" s="320">
        <v>1</v>
      </c>
      <c r="D97" s="320">
        <f>SUM(I46)</f>
        <v>0</v>
      </c>
      <c r="E97" s="320">
        <f t="shared" si="12"/>
        <v>0</v>
      </c>
      <c r="F97" s="319" t="s">
        <v>1</v>
      </c>
      <c r="G97" s="320">
        <v>0</v>
      </c>
      <c r="H97" s="320">
        <v>0</v>
      </c>
      <c r="I97" s="320">
        <f t="shared" si="13"/>
        <v>0</v>
      </c>
    </row>
    <row r="98" spans="1:9" ht="12">
      <c r="A98" s="319" t="s">
        <v>1756</v>
      </c>
      <c r="B98" s="319" t="s">
        <v>1508</v>
      </c>
      <c r="C98" s="320">
        <v>1</v>
      </c>
      <c r="D98" s="320">
        <f>SUM(I52)</f>
        <v>0</v>
      </c>
      <c r="E98" s="320">
        <f t="shared" si="12"/>
        <v>0</v>
      </c>
      <c r="F98" s="319" t="s">
        <v>1</v>
      </c>
      <c r="G98" s="320">
        <v>0</v>
      </c>
      <c r="H98" s="320">
        <v>0</v>
      </c>
      <c r="I98" s="320">
        <f t="shared" si="13"/>
        <v>0</v>
      </c>
    </row>
    <row r="99" spans="1:9" ht="12">
      <c r="A99" s="319" t="s">
        <v>1758</v>
      </c>
      <c r="B99" s="319" t="s">
        <v>1508</v>
      </c>
      <c r="C99" s="320">
        <v>1</v>
      </c>
      <c r="D99" s="320">
        <f>SUM(I79)</f>
        <v>0</v>
      </c>
      <c r="E99" s="320">
        <f t="shared" si="12"/>
        <v>0</v>
      </c>
      <c r="F99" s="319" t="s">
        <v>1</v>
      </c>
      <c r="G99" s="320">
        <v>0</v>
      </c>
      <c r="H99" s="320">
        <v>0</v>
      </c>
      <c r="I99" s="320">
        <f t="shared" si="13"/>
        <v>0</v>
      </c>
    </row>
    <row r="100" spans="1:9" ht="12">
      <c r="A100" s="319" t="s">
        <v>1774</v>
      </c>
      <c r="B100" s="319" t="s">
        <v>1508</v>
      </c>
      <c r="C100" s="320">
        <v>1</v>
      </c>
      <c r="D100" s="320">
        <f>SUM(I90)</f>
        <v>0</v>
      </c>
      <c r="E100" s="320">
        <f t="shared" si="12"/>
        <v>0</v>
      </c>
      <c r="F100" s="319" t="s">
        <v>1</v>
      </c>
      <c r="G100" s="320">
        <v>0</v>
      </c>
      <c r="H100" s="320">
        <v>0</v>
      </c>
      <c r="I100" s="320">
        <f t="shared" si="13"/>
        <v>0</v>
      </c>
    </row>
    <row r="101" spans="1:9" ht="16.5">
      <c r="A101" s="314" t="s">
        <v>1778</v>
      </c>
      <c r="B101" s="314" t="s">
        <v>1</v>
      </c>
      <c r="C101" s="315"/>
      <c r="D101" s="315"/>
      <c r="E101" s="315">
        <f>SUM(E95:E100)</f>
        <v>0</v>
      </c>
      <c r="F101" s="314" t="s">
        <v>1</v>
      </c>
      <c r="G101" s="315"/>
      <c r="H101" s="315"/>
      <c r="I101" s="315">
        <f>SUM(I95:I100)</f>
        <v>0</v>
      </c>
    </row>
    <row r="102" spans="1:9" ht="12">
      <c r="A102" s="319" t="s">
        <v>1</v>
      </c>
      <c r="B102" s="319" t="s">
        <v>1</v>
      </c>
      <c r="C102" s="320"/>
      <c r="D102" s="320"/>
      <c r="E102" s="320"/>
      <c r="F102" s="319" t="s">
        <v>1</v>
      </c>
      <c r="G102" s="320"/>
      <c r="H102" s="320"/>
      <c r="I102" s="320"/>
    </row>
    <row r="103" spans="1:9" ht="16.5">
      <c r="A103" s="314" t="s">
        <v>1412</v>
      </c>
      <c r="B103" s="314" t="s">
        <v>1</v>
      </c>
      <c r="C103" s="315"/>
      <c r="D103" s="315"/>
      <c r="E103" s="315"/>
      <c r="F103" s="314" t="s">
        <v>1</v>
      </c>
      <c r="G103" s="315"/>
      <c r="H103" s="315"/>
      <c r="I103" s="315"/>
    </row>
    <row r="104" spans="1:9" ht="14.25">
      <c r="A104" s="316" t="s">
        <v>1779</v>
      </c>
      <c r="B104" s="316" t="s">
        <v>1</v>
      </c>
      <c r="C104" s="317"/>
      <c r="D104" s="317"/>
      <c r="E104" s="317"/>
      <c r="F104" s="316" t="s">
        <v>1</v>
      </c>
      <c r="G104" s="317"/>
      <c r="H104" s="317"/>
      <c r="I104" s="317"/>
    </row>
    <row r="105" spans="1:9" ht="12">
      <c r="A105" s="319" t="s">
        <v>1780</v>
      </c>
      <c r="B105" s="319" t="s">
        <v>307</v>
      </c>
      <c r="C105" s="320">
        <v>70</v>
      </c>
      <c r="D105" s="320"/>
      <c r="E105" s="320">
        <f t="shared" ref="E105:E124" si="14">SUM(C105*D105)</f>
        <v>0</v>
      </c>
      <c r="F105" s="319" t="s">
        <v>1</v>
      </c>
      <c r="G105" s="320"/>
      <c r="H105" s="320">
        <f t="shared" ref="H105:H124" si="15">SUM(C105*G105)</f>
        <v>0</v>
      </c>
      <c r="I105" s="320">
        <f t="shared" ref="I105:I124" si="16">SUM(E105+H105)</f>
        <v>0</v>
      </c>
    </row>
    <row r="106" spans="1:9" ht="12">
      <c r="A106" s="319" t="s">
        <v>1781</v>
      </c>
      <c r="B106" s="319" t="s">
        <v>307</v>
      </c>
      <c r="C106" s="320">
        <v>80</v>
      </c>
      <c r="D106" s="320"/>
      <c r="E106" s="320">
        <f t="shared" si="14"/>
        <v>0</v>
      </c>
      <c r="F106" s="319" t="s">
        <v>1</v>
      </c>
      <c r="G106" s="320"/>
      <c r="H106" s="320">
        <f t="shared" si="15"/>
        <v>0</v>
      </c>
      <c r="I106" s="320">
        <f t="shared" si="16"/>
        <v>0</v>
      </c>
    </row>
    <row r="107" spans="1:9" ht="12">
      <c r="A107" s="319" t="s">
        <v>1782</v>
      </c>
      <c r="B107" s="319" t="s">
        <v>307</v>
      </c>
      <c r="C107" s="320">
        <v>100</v>
      </c>
      <c r="D107" s="320"/>
      <c r="E107" s="320">
        <f t="shared" si="14"/>
        <v>0</v>
      </c>
      <c r="F107" s="319" t="s">
        <v>1</v>
      </c>
      <c r="G107" s="320"/>
      <c r="H107" s="320">
        <f t="shared" si="15"/>
        <v>0</v>
      </c>
      <c r="I107" s="320">
        <f t="shared" si="16"/>
        <v>0</v>
      </c>
    </row>
    <row r="108" spans="1:9" ht="12">
      <c r="A108" s="319" t="s">
        <v>1783</v>
      </c>
      <c r="B108" s="319" t="s">
        <v>307</v>
      </c>
      <c r="C108" s="320">
        <v>20</v>
      </c>
      <c r="D108" s="320"/>
      <c r="E108" s="320">
        <f t="shared" si="14"/>
        <v>0</v>
      </c>
      <c r="F108" s="319" t="s">
        <v>1</v>
      </c>
      <c r="G108" s="320"/>
      <c r="H108" s="320">
        <f t="shared" si="15"/>
        <v>0</v>
      </c>
      <c r="I108" s="320">
        <f t="shared" si="16"/>
        <v>0</v>
      </c>
    </row>
    <row r="109" spans="1:9" ht="12">
      <c r="A109" s="319" t="s">
        <v>1784</v>
      </c>
      <c r="B109" s="319" t="s">
        <v>307</v>
      </c>
      <c r="C109" s="320">
        <v>135</v>
      </c>
      <c r="D109" s="320"/>
      <c r="E109" s="320">
        <f t="shared" si="14"/>
        <v>0</v>
      </c>
      <c r="F109" s="319" t="s">
        <v>1</v>
      </c>
      <c r="G109" s="320"/>
      <c r="H109" s="320">
        <f t="shared" si="15"/>
        <v>0</v>
      </c>
      <c r="I109" s="320">
        <f t="shared" si="16"/>
        <v>0</v>
      </c>
    </row>
    <row r="110" spans="1:9" ht="12">
      <c r="A110" s="319" t="s">
        <v>1785</v>
      </c>
      <c r="B110" s="319" t="s">
        <v>307</v>
      </c>
      <c r="C110" s="320">
        <v>110</v>
      </c>
      <c r="D110" s="320"/>
      <c r="E110" s="320">
        <f t="shared" si="14"/>
        <v>0</v>
      </c>
      <c r="F110" s="319" t="s">
        <v>1</v>
      </c>
      <c r="G110" s="320"/>
      <c r="H110" s="320">
        <f t="shared" si="15"/>
        <v>0</v>
      </c>
      <c r="I110" s="320">
        <f t="shared" si="16"/>
        <v>0</v>
      </c>
    </row>
    <row r="111" spans="1:9" ht="12">
      <c r="A111" s="319" t="s">
        <v>1786</v>
      </c>
      <c r="B111" s="319" t="s">
        <v>307</v>
      </c>
      <c r="C111" s="320">
        <v>140</v>
      </c>
      <c r="D111" s="320"/>
      <c r="E111" s="320">
        <f t="shared" si="14"/>
        <v>0</v>
      </c>
      <c r="F111" s="319" t="s">
        <v>1</v>
      </c>
      <c r="G111" s="320"/>
      <c r="H111" s="320">
        <f t="shared" si="15"/>
        <v>0</v>
      </c>
      <c r="I111" s="320">
        <f t="shared" si="16"/>
        <v>0</v>
      </c>
    </row>
    <row r="112" spans="1:9" ht="12">
      <c r="A112" s="319" t="s">
        <v>1787</v>
      </c>
      <c r="B112" s="319" t="s">
        <v>307</v>
      </c>
      <c r="C112" s="320">
        <v>70</v>
      </c>
      <c r="D112" s="320"/>
      <c r="E112" s="320">
        <f t="shared" si="14"/>
        <v>0</v>
      </c>
      <c r="F112" s="319" t="s">
        <v>1</v>
      </c>
      <c r="G112" s="320"/>
      <c r="H112" s="320">
        <f t="shared" si="15"/>
        <v>0</v>
      </c>
      <c r="I112" s="320">
        <f t="shared" si="16"/>
        <v>0</v>
      </c>
    </row>
    <row r="113" spans="1:9" ht="12">
      <c r="A113" s="319" t="s">
        <v>1788</v>
      </c>
      <c r="B113" s="319" t="s">
        <v>307</v>
      </c>
      <c r="C113" s="320">
        <v>70</v>
      </c>
      <c r="D113" s="320"/>
      <c r="E113" s="320">
        <f t="shared" si="14"/>
        <v>0</v>
      </c>
      <c r="F113" s="319" t="s">
        <v>1</v>
      </c>
      <c r="G113" s="320"/>
      <c r="H113" s="320">
        <f t="shared" si="15"/>
        <v>0</v>
      </c>
      <c r="I113" s="320">
        <f t="shared" si="16"/>
        <v>0</v>
      </c>
    </row>
    <row r="114" spans="1:9" ht="12">
      <c r="A114" s="319" t="s">
        <v>1789</v>
      </c>
      <c r="B114" s="319" t="s">
        <v>307</v>
      </c>
      <c r="C114" s="320">
        <v>80</v>
      </c>
      <c r="D114" s="320"/>
      <c r="E114" s="320">
        <f t="shared" si="14"/>
        <v>0</v>
      </c>
      <c r="F114" s="319" t="s">
        <v>1</v>
      </c>
      <c r="G114" s="320"/>
      <c r="H114" s="320">
        <f t="shared" si="15"/>
        <v>0</v>
      </c>
      <c r="I114" s="320">
        <f t="shared" si="16"/>
        <v>0</v>
      </c>
    </row>
    <row r="115" spans="1:9" ht="12">
      <c r="A115" s="319" t="s">
        <v>1790</v>
      </c>
      <c r="B115" s="319" t="s">
        <v>1508</v>
      </c>
      <c r="C115" s="320">
        <v>15</v>
      </c>
      <c r="D115" s="320"/>
      <c r="E115" s="320">
        <f t="shared" si="14"/>
        <v>0</v>
      </c>
      <c r="F115" s="319" t="s">
        <v>1</v>
      </c>
      <c r="G115" s="320"/>
      <c r="H115" s="320">
        <f t="shared" si="15"/>
        <v>0</v>
      </c>
      <c r="I115" s="320">
        <f t="shared" si="16"/>
        <v>0</v>
      </c>
    </row>
    <row r="116" spans="1:9" ht="12">
      <c r="A116" s="319" t="s">
        <v>1791</v>
      </c>
      <c r="B116" s="319" t="s">
        <v>307</v>
      </c>
      <c r="C116" s="320">
        <v>40</v>
      </c>
      <c r="D116" s="320"/>
      <c r="E116" s="320">
        <f t="shared" si="14"/>
        <v>0</v>
      </c>
      <c r="F116" s="319" t="s">
        <v>1</v>
      </c>
      <c r="G116" s="320"/>
      <c r="H116" s="320">
        <f t="shared" si="15"/>
        <v>0</v>
      </c>
      <c r="I116" s="320">
        <f t="shared" si="16"/>
        <v>0</v>
      </c>
    </row>
    <row r="117" spans="1:9" ht="12">
      <c r="A117" s="319" t="s">
        <v>1792</v>
      </c>
      <c r="B117" s="319" t="s">
        <v>307</v>
      </c>
      <c r="C117" s="320">
        <v>160</v>
      </c>
      <c r="D117" s="320"/>
      <c r="E117" s="320">
        <f t="shared" si="14"/>
        <v>0</v>
      </c>
      <c r="F117" s="319" t="s">
        <v>1</v>
      </c>
      <c r="G117" s="320"/>
      <c r="H117" s="320">
        <f t="shared" si="15"/>
        <v>0</v>
      </c>
      <c r="I117" s="320">
        <f t="shared" si="16"/>
        <v>0</v>
      </c>
    </row>
    <row r="118" spans="1:9" ht="12">
      <c r="A118" s="319" t="s">
        <v>1793</v>
      </c>
      <c r="B118" s="319" t="s">
        <v>307</v>
      </c>
      <c r="C118" s="320">
        <v>85</v>
      </c>
      <c r="D118" s="320"/>
      <c r="E118" s="320">
        <f t="shared" si="14"/>
        <v>0</v>
      </c>
      <c r="F118" s="319" t="s">
        <v>1</v>
      </c>
      <c r="G118" s="320"/>
      <c r="H118" s="320">
        <f t="shared" si="15"/>
        <v>0</v>
      </c>
      <c r="I118" s="320">
        <f t="shared" si="16"/>
        <v>0</v>
      </c>
    </row>
    <row r="119" spans="1:9" ht="12">
      <c r="A119" s="319" t="s">
        <v>1794</v>
      </c>
      <c r="B119" s="319" t="s">
        <v>307</v>
      </c>
      <c r="C119" s="320">
        <v>180</v>
      </c>
      <c r="D119" s="320"/>
      <c r="E119" s="320">
        <f t="shared" si="14"/>
        <v>0</v>
      </c>
      <c r="F119" s="319" t="s">
        <v>1</v>
      </c>
      <c r="G119" s="320"/>
      <c r="H119" s="320">
        <f t="shared" si="15"/>
        <v>0</v>
      </c>
      <c r="I119" s="320">
        <f t="shared" si="16"/>
        <v>0</v>
      </c>
    </row>
    <row r="120" spans="1:9" ht="12">
      <c r="A120" s="319" t="s">
        <v>1795</v>
      </c>
      <c r="B120" s="319" t="s">
        <v>1508</v>
      </c>
      <c r="C120" s="320">
        <v>40</v>
      </c>
      <c r="D120" s="320"/>
      <c r="E120" s="320">
        <f t="shared" si="14"/>
        <v>0</v>
      </c>
      <c r="F120" s="319" t="s">
        <v>1</v>
      </c>
      <c r="G120" s="320"/>
      <c r="H120" s="320">
        <f t="shared" si="15"/>
        <v>0</v>
      </c>
      <c r="I120" s="320">
        <f t="shared" si="16"/>
        <v>0</v>
      </c>
    </row>
    <row r="121" spans="1:9" ht="28.5" customHeight="1">
      <c r="A121" s="318" t="s">
        <v>1796</v>
      </c>
      <c r="B121" s="319" t="s">
        <v>1508</v>
      </c>
      <c r="C121" s="320">
        <v>1</v>
      </c>
      <c r="D121" s="320"/>
      <c r="E121" s="320">
        <f t="shared" si="14"/>
        <v>0</v>
      </c>
      <c r="F121" s="319" t="s">
        <v>1</v>
      </c>
      <c r="G121" s="320"/>
      <c r="H121" s="320">
        <f t="shared" si="15"/>
        <v>0</v>
      </c>
      <c r="I121" s="320">
        <f t="shared" si="16"/>
        <v>0</v>
      </c>
    </row>
    <row r="122" spans="1:9" ht="12">
      <c r="A122" s="319" t="s">
        <v>1797</v>
      </c>
      <c r="B122" s="319" t="s">
        <v>1508</v>
      </c>
      <c r="C122" s="320">
        <v>150</v>
      </c>
      <c r="D122" s="320"/>
      <c r="E122" s="320">
        <f t="shared" si="14"/>
        <v>0</v>
      </c>
      <c r="F122" s="319" t="s">
        <v>1</v>
      </c>
      <c r="G122" s="320"/>
      <c r="H122" s="320">
        <f t="shared" si="15"/>
        <v>0</v>
      </c>
      <c r="I122" s="320">
        <f t="shared" si="16"/>
        <v>0</v>
      </c>
    </row>
    <row r="123" spans="1:9" ht="12">
      <c r="A123" s="319" t="s">
        <v>1747</v>
      </c>
      <c r="B123" s="319" t="s">
        <v>1508</v>
      </c>
      <c r="C123" s="320">
        <v>10</v>
      </c>
      <c r="D123" s="320"/>
      <c r="E123" s="320">
        <f t="shared" si="14"/>
        <v>0</v>
      </c>
      <c r="F123" s="319" t="s">
        <v>1</v>
      </c>
      <c r="G123" s="320"/>
      <c r="H123" s="320">
        <f t="shared" si="15"/>
        <v>0</v>
      </c>
      <c r="I123" s="320">
        <f t="shared" si="16"/>
        <v>0</v>
      </c>
    </row>
    <row r="124" spans="1:9" ht="12">
      <c r="A124" s="319" t="s">
        <v>1748</v>
      </c>
      <c r="B124" s="319" t="s">
        <v>1508</v>
      </c>
      <c r="C124" s="320">
        <v>1</v>
      </c>
      <c r="D124" s="320"/>
      <c r="E124" s="320">
        <f t="shared" si="14"/>
        <v>0</v>
      </c>
      <c r="F124" s="319" t="s">
        <v>1</v>
      </c>
      <c r="G124" s="320"/>
      <c r="H124" s="320">
        <f t="shared" si="15"/>
        <v>0</v>
      </c>
      <c r="I124" s="320">
        <f t="shared" si="16"/>
        <v>0</v>
      </c>
    </row>
    <row r="125" spans="1:9" ht="14.25">
      <c r="A125" s="316" t="s">
        <v>1798</v>
      </c>
      <c r="B125" s="316" t="s">
        <v>1</v>
      </c>
      <c r="C125" s="317"/>
      <c r="D125" s="317"/>
      <c r="E125" s="317">
        <f>SUM(E105:E124)</f>
        <v>0</v>
      </c>
      <c r="F125" s="316" t="s">
        <v>1</v>
      </c>
      <c r="G125" s="317"/>
      <c r="H125" s="317">
        <f>SUM(H105:H124)</f>
        <v>0</v>
      </c>
      <c r="I125" s="317">
        <f>SUM(I105:I124)</f>
        <v>0</v>
      </c>
    </row>
    <row r="126" spans="1:9" ht="12">
      <c r="A126" s="319" t="s">
        <v>1</v>
      </c>
      <c r="B126" s="319" t="s">
        <v>1</v>
      </c>
      <c r="C126" s="320"/>
      <c r="D126" s="320"/>
      <c r="E126" s="320"/>
      <c r="F126" s="319" t="s">
        <v>1</v>
      </c>
      <c r="G126" s="320"/>
      <c r="H126" s="320"/>
      <c r="I126" s="320"/>
    </row>
    <row r="127" spans="1:9" ht="14.25">
      <c r="A127" s="316" t="s">
        <v>1799</v>
      </c>
      <c r="B127" s="316" t="s">
        <v>1</v>
      </c>
      <c r="C127" s="317"/>
      <c r="D127" s="317"/>
      <c r="E127" s="317"/>
      <c r="F127" s="316" t="s">
        <v>1</v>
      </c>
      <c r="G127" s="317"/>
      <c r="H127" s="317"/>
      <c r="I127" s="317"/>
    </row>
    <row r="128" spans="1:9" ht="12">
      <c r="A128" s="319" t="s">
        <v>1800</v>
      </c>
      <c r="B128" s="319" t="s">
        <v>1508</v>
      </c>
      <c r="C128" s="320">
        <v>3</v>
      </c>
      <c r="D128" s="320"/>
      <c r="E128" s="320">
        <f>SUM(C128*D128)</f>
        <v>0</v>
      </c>
      <c r="F128" s="319" t="s">
        <v>1</v>
      </c>
      <c r="G128" s="320"/>
      <c r="H128" s="320">
        <f>SUM(C128*G128)</f>
        <v>0</v>
      </c>
      <c r="I128" s="320">
        <f>SUM(E128+H128)</f>
        <v>0</v>
      </c>
    </row>
    <row r="129" spans="1:9" ht="12">
      <c r="A129" s="319" t="s">
        <v>1801</v>
      </c>
      <c r="B129" s="319" t="s">
        <v>1508</v>
      </c>
      <c r="C129" s="320">
        <v>2</v>
      </c>
      <c r="D129" s="320"/>
      <c r="E129" s="320">
        <f>SUM(C129*D129)</f>
        <v>0</v>
      </c>
      <c r="F129" s="319" t="s">
        <v>1</v>
      </c>
      <c r="G129" s="320"/>
      <c r="H129" s="320">
        <f>SUM(C129*G129)</f>
        <v>0</v>
      </c>
      <c r="I129" s="320">
        <f>SUM(E129+H129)</f>
        <v>0</v>
      </c>
    </row>
    <row r="130" spans="1:9" ht="14.25">
      <c r="A130" s="316" t="s">
        <v>1802</v>
      </c>
      <c r="B130" s="316" t="s">
        <v>1</v>
      </c>
      <c r="C130" s="317"/>
      <c r="D130" s="317"/>
      <c r="E130" s="317">
        <f>SUM(E128:E129)</f>
        <v>0</v>
      </c>
      <c r="F130" s="316" t="s">
        <v>1</v>
      </c>
      <c r="G130" s="317"/>
      <c r="H130" s="317">
        <f>SUM(H128:H129)</f>
        <v>0</v>
      </c>
      <c r="I130" s="317">
        <f>SUM(I128:I129)</f>
        <v>0</v>
      </c>
    </row>
    <row r="131" spans="1:9" ht="12">
      <c r="A131" s="319" t="s">
        <v>1</v>
      </c>
      <c r="B131" s="319" t="s">
        <v>1</v>
      </c>
      <c r="C131" s="320"/>
      <c r="D131" s="320"/>
      <c r="E131" s="320"/>
      <c r="F131" s="319" t="s">
        <v>1</v>
      </c>
      <c r="G131" s="320"/>
      <c r="H131" s="320"/>
      <c r="I131" s="320"/>
    </row>
    <row r="132" spans="1:9" ht="14.25">
      <c r="A132" s="316" t="s">
        <v>1803</v>
      </c>
      <c r="B132" s="316" t="s">
        <v>1</v>
      </c>
      <c r="C132" s="317"/>
      <c r="D132" s="317"/>
      <c r="E132" s="317"/>
      <c r="F132" s="316" t="s">
        <v>1</v>
      </c>
      <c r="G132" s="317"/>
      <c r="H132" s="317"/>
      <c r="I132" s="317"/>
    </row>
    <row r="133" spans="1:9" ht="12">
      <c r="A133" s="319" t="s">
        <v>1804</v>
      </c>
      <c r="B133" s="319" t="s">
        <v>918</v>
      </c>
      <c r="C133" s="320">
        <v>38</v>
      </c>
      <c r="D133" s="320">
        <v>0</v>
      </c>
      <c r="E133" s="320">
        <v>0</v>
      </c>
      <c r="F133" s="319" t="s">
        <v>1</v>
      </c>
      <c r="G133" s="320"/>
      <c r="H133" s="320">
        <f>SUM(C133*G133)</f>
        <v>0</v>
      </c>
      <c r="I133" s="320">
        <f>SUM(E133+H133)</f>
        <v>0</v>
      </c>
    </row>
    <row r="134" spans="1:9" ht="14.25">
      <c r="A134" s="316" t="s">
        <v>1805</v>
      </c>
      <c r="B134" s="316" t="s">
        <v>1</v>
      </c>
      <c r="C134" s="317"/>
      <c r="D134" s="317"/>
      <c r="E134" s="317"/>
      <c r="F134" s="316" t="s">
        <v>1</v>
      </c>
      <c r="G134" s="317"/>
      <c r="H134" s="317">
        <f>SUM(H133)</f>
        <v>0</v>
      </c>
      <c r="I134" s="317">
        <f>SUM(I133)</f>
        <v>0</v>
      </c>
    </row>
    <row r="135" spans="1:9" ht="12">
      <c r="A135" s="319" t="s">
        <v>1</v>
      </c>
      <c r="B135" s="319" t="s">
        <v>1</v>
      </c>
      <c r="C135" s="320"/>
      <c r="D135" s="320"/>
      <c r="E135" s="320"/>
      <c r="F135" s="319" t="s">
        <v>1</v>
      </c>
      <c r="G135" s="320"/>
      <c r="H135" s="320"/>
      <c r="I135" s="320"/>
    </row>
    <row r="136" spans="1:9" ht="14.25">
      <c r="A136" s="316" t="s">
        <v>1806</v>
      </c>
      <c r="B136" s="316" t="s">
        <v>1</v>
      </c>
      <c r="C136" s="317"/>
      <c r="D136" s="317"/>
      <c r="E136" s="317"/>
      <c r="F136" s="316" t="s">
        <v>1</v>
      </c>
      <c r="G136" s="317"/>
      <c r="H136" s="317"/>
      <c r="I136" s="317"/>
    </row>
    <row r="137" spans="1:9" ht="12">
      <c r="A137" s="319" t="s">
        <v>1807</v>
      </c>
      <c r="B137" s="319" t="s">
        <v>272</v>
      </c>
      <c r="C137" s="320">
        <v>25</v>
      </c>
      <c r="D137" s="320">
        <v>0</v>
      </c>
      <c r="E137" s="320">
        <v>0</v>
      </c>
      <c r="F137" s="319" t="s">
        <v>1</v>
      </c>
      <c r="G137" s="320"/>
      <c r="H137" s="320">
        <f>SUM(C137*G137)</f>
        <v>0</v>
      </c>
      <c r="I137" s="320">
        <f>SUM(E137+H137)</f>
        <v>0</v>
      </c>
    </row>
    <row r="138" spans="1:9" ht="14.25">
      <c r="A138" s="316" t="s">
        <v>1808</v>
      </c>
      <c r="B138" s="316" t="s">
        <v>1</v>
      </c>
      <c r="C138" s="317"/>
      <c r="D138" s="317"/>
      <c r="E138" s="317"/>
      <c r="F138" s="316" t="s">
        <v>1</v>
      </c>
      <c r="G138" s="317"/>
      <c r="H138" s="317">
        <f>SUM(H137)</f>
        <v>0</v>
      </c>
      <c r="I138" s="317">
        <f>SUM(I137)</f>
        <v>0</v>
      </c>
    </row>
    <row r="139" spans="1:9" ht="12">
      <c r="A139" s="319" t="s">
        <v>1</v>
      </c>
      <c r="B139" s="319" t="s">
        <v>1</v>
      </c>
      <c r="C139" s="320"/>
      <c r="D139" s="320"/>
      <c r="E139" s="320"/>
      <c r="F139" s="319" t="s">
        <v>1</v>
      </c>
      <c r="G139" s="320"/>
      <c r="H139" s="320"/>
      <c r="I139" s="320"/>
    </row>
    <row r="140" spans="1:9" ht="14.25">
      <c r="A140" s="316" t="s">
        <v>1809</v>
      </c>
      <c r="B140" s="316" t="s">
        <v>1</v>
      </c>
      <c r="C140" s="317"/>
      <c r="D140" s="317"/>
      <c r="E140" s="317"/>
      <c r="F140" s="316" t="s">
        <v>1</v>
      </c>
      <c r="G140" s="317"/>
      <c r="H140" s="317"/>
      <c r="I140" s="317"/>
    </row>
    <row r="141" spans="1:9" ht="12">
      <c r="A141" s="319" t="s">
        <v>1810</v>
      </c>
      <c r="B141" s="319" t="s">
        <v>918</v>
      </c>
      <c r="C141" s="320">
        <v>58</v>
      </c>
      <c r="D141" s="320">
        <v>0</v>
      </c>
      <c r="E141" s="320">
        <v>0</v>
      </c>
      <c r="F141" s="319" t="s">
        <v>1</v>
      </c>
      <c r="G141" s="320"/>
      <c r="H141" s="320">
        <f>SUM(C141*G141)</f>
        <v>0</v>
      </c>
      <c r="I141" s="320">
        <f>SUM(E141+H141)</f>
        <v>0</v>
      </c>
    </row>
    <row r="142" spans="1:9" ht="12">
      <c r="A142" s="319" t="s">
        <v>1811</v>
      </c>
      <c r="B142" s="319" t="s">
        <v>918</v>
      </c>
      <c r="C142" s="320">
        <v>68</v>
      </c>
      <c r="D142" s="320">
        <v>0</v>
      </c>
      <c r="E142" s="320">
        <v>0</v>
      </c>
      <c r="F142" s="319" t="s">
        <v>1</v>
      </c>
      <c r="G142" s="320"/>
      <c r="H142" s="320">
        <f>SUM(C142*G142)</f>
        <v>0</v>
      </c>
      <c r="I142" s="320">
        <f>SUM(E142+H142)</f>
        <v>0</v>
      </c>
    </row>
    <row r="143" spans="1:9" ht="14.25">
      <c r="A143" s="316" t="s">
        <v>1812</v>
      </c>
      <c r="B143" s="316" t="s">
        <v>1</v>
      </c>
      <c r="C143" s="317"/>
      <c r="D143" s="317"/>
      <c r="E143" s="317"/>
      <c r="F143" s="316" t="s">
        <v>1</v>
      </c>
      <c r="G143" s="317"/>
      <c r="H143" s="317">
        <f>SUM(H141:H142)</f>
        <v>0</v>
      </c>
      <c r="I143" s="317">
        <f>SUM(I141:I142)</f>
        <v>0</v>
      </c>
    </row>
    <row r="144" spans="1:9" ht="12">
      <c r="A144" s="319" t="s">
        <v>1</v>
      </c>
      <c r="B144" s="319" t="s">
        <v>1</v>
      </c>
      <c r="C144" s="320"/>
      <c r="D144" s="320"/>
      <c r="E144" s="320"/>
      <c r="F144" s="319" t="s">
        <v>1</v>
      </c>
      <c r="G144" s="320"/>
      <c r="H144" s="320"/>
      <c r="I144" s="320"/>
    </row>
    <row r="145" spans="1:9" ht="14.25">
      <c r="A145" s="316" t="s">
        <v>1813</v>
      </c>
      <c r="B145" s="316" t="s">
        <v>1</v>
      </c>
      <c r="C145" s="317"/>
      <c r="D145" s="317"/>
      <c r="E145" s="317"/>
      <c r="F145" s="316" t="s">
        <v>1</v>
      </c>
      <c r="G145" s="317"/>
      <c r="H145" s="317"/>
      <c r="I145" s="317"/>
    </row>
    <row r="146" spans="1:9" ht="12">
      <c r="A146" s="319" t="s">
        <v>1814</v>
      </c>
      <c r="B146" s="319" t="s">
        <v>1718</v>
      </c>
      <c r="C146" s="320">
        <v>3</v>
      </c>
      <c r="D146" s="320">
        <v>0</v>
      </c>
      <c r="E146" s="320">
        <v>0</v>
      </c>
      <c r="F146" s="319" t="s">
        <v>1</v>
      </c>
      <c r="G146" s="320"/>
      <c r="H146" s="320">
        <f t="shared" ref="H146:H151" si="17">SUM(C146*G146)</f>
        <v>0</v>
      </c>
      <c r="I146" s="320">
        <f t="shared" ref="I146:I151" si="18">SUM(E146+H146)</f>
        <v>0</v>
      </c>
    </row>
    <row r="147" spans="1:9" ht="12">
      <c r="A147" s="319" t="s">
        <v>1815</v>
      </c>
      <c r="B147" s="319" t="s">
        <v>1718</v>
      </c>
      <c r="C147" s="320">
        <v>1</v>
      </c>
      <c r="D147" s="320">
        <v>0</v>
      </c>
      <c r="E147" s="320">
        <v>0</v>
      </c>
      <c r="F147" s="319" t="s">
        <v>1</v>
      </c>
      <c r="G147" s="320"/>
      <c r="H147" s="320">
        <f t="shared" si="17"/>
        <v>0</v>
      </c>
      <c r="I147" s="320">
        <f t="shared" si="18"/>
        <v>0</v>
      </c>
    </row>
    <row r="148" spans="1:9" ht="12">
      <c r="A148" s="319" t="s">
        <v>1816</v>
      </c>
      <c r="B148" s="319" t="s">
        <v>1718</v>
      </c>
      <c r="C148" s="320">
        <v>1</v>
      </c>
      <c r="D148" s="320">
        <v>0</v>
      </c>
      <c r="E148" s="320">
        <v>0</v>
      </c>
      <c r="F148" s="319" t="s">
        <v>1</v>
      </c>
      <c r="G148" s="320"/>
      <c r="H148" s="320">
        <f t="shared" si="17"/>
        <v>0</v>
      </c>
      <c r="I148" s="320">
        <f t="shared" si="18"/>
        <v>0</v>
      </c>
    </row>
    <row r="149" spans="1:9" ht="12">
      <c r="A149" s="319" t="s">
        <v>1817</v>
      </c>
      <c r="B149" s="319" t="s">
        <v>1718</v>
      </c>
      <c r="C149" s="320">
        <v>1</v>
      </c>
      <c r="D149" s="320">
        <v>0</v>
      </c>
      <c r="E149" s="320">
        <v>0</v>
      </c>
      <c r="F149" s="319" t="s">
        <v>1</v>
      </c>
      <c r="G149" s="320"/>
      <c r="H149" s="320">
        <f t="shared" si="17"/>
        <v>0</v>
      </c>
      <c r="I149" s="320">
        <f t="shared" si="18"/>
        <v>0</v>
      </c>
    </row>
    <row r="150" spans="1:9" ht="12">
      <c r="A150" s="319" t="s">
        <v>1818</v>
      </c>
      <c r="B150" s="319" t="s">
        <v>918</v>
      </c>
      <c r="C150" s="320">
        <v>16</v>
      </c>
      <c r="D150" s="320">
        <v>0</v>
      </c>
      <c r="E150" s="320">
        <v>0</v>
      </c>
      <c r="F150" s="319" t="s">
        <v>1</v>
      </c>
      <c r="G150" s="320"/>
      <c r="H150" s="320">
        <f t="shared" si="17"/>
        <v>0</v>
      </c>
      <c r="I150" s="320">
        <f t="shared" si="18"/>
        <v>0</v>
      </c>
    </row>
    <row r="151" spans="1:9" ht="12">
      <c r="A151" s="319" t="s">
        <v>1819</v>
      </c>
      <c r="B151" s="319" t="s">
        <v>918</v>
      </c>
      <c r="C151" s="320">
        <v>40</v>
      </c>
      <c r="D151" s="320">
        <v>0</v>
      </c>
      <c r="E151" s="320">
        <v>0</v>
      </c>
      <c r="F151" s="319" t="s">
        <v>1</v>
      </c>
      <c r="G151" s="320"/>
      <c r="H151" s="320">
        <f t="shared" si="17"/>
        <v>0</v>
      </c>
      <c r="I151" s="320">
        <f t="shared" si="18"/>
        <v>0</v>
      </c>
    </row>
    <row r="152" spans="1:9" ht="14.25">
      <c r="A152" s="316" t="s">
        <v>1820</v>
      </c>
      <c r="B152" s="316" t="s">
        <v>1</v>
      </c>
      <c r="C152" s="317"/>
      <c r="D152" s="317"/>
      <c r="E152" s="317"/>
      <c r="F152" s="316" t="s">
        <v>1</v>
      </c>
      <c r="G152" s="317"/>
      <c r="H152" s="317">
        <f>SUM(H146:H151)</f>
        <v>0</v>
      </c>
      <c r="I152" s="317">
        <f>SUM(I146:I151)</f>
        <v>0</v>
      </c>
    </row>
    <row r="153" spans="1:9" ht="12">
      <c r="A153" s="319" t="s">
        <v>1</v>
      </c>
      <c r="B153" s="319" t="s">
        <v>1</v>
      </c>
      <c r="C153" s="320"/>
      <c r="D153" s="320"/>
      <c r="E153" s="320"/>
      <c r="F153" s="319" t="s">
        <v>1</v>
      </c>
      <c r="G153" s="320"/>
      <c r="H153" s="320"/>
      <c r="I153" s="320"/>
    </row>
    <row r="154" spans="1:9" ht="14.25">
      <c r="A154" s="316" t="s">
        <v>1821</v>
      </c>
      <c r="B154" s="316" t="s">
        <v>1</v>
      </c>
      <c r="C154" s="317"/>
      <c r="D154" s="317"/>
      <c r="E154" s="317"/>
      <c r="F154" s="316" t="s">
        <v>1</v>
      </c>
      <c r="G154" s="317"/>
      <c r="H154" s="317"/>
      <c r="I154" s="317"/>
    </row>
    <row r="155" spans="1:9" ht="12">
      <c r="A155" s="319" t="s">
        <v>1822</v>
      </c>
      <c r="B155" s="319" t="s">
        <v>918</v>
      </c>
      <c r="C155" s="320">
        <v>24</v>
      </c>
      <c r="D155" s="320">
        <v>0</v>
      </c>
      <c r="E155" s="320">
        <v>0</v>
      </c>
      <c r="F155" s="319" t="s">
        <v>1</v>
      </c>
      <c r="G155" s="320"/>
      <c r="H155" s="320">
        <f>SUM(C155*G155)</f>
        <v>0</v>
      </c>
      <c r="I155" s="320">
        <f>SUM(E155+H155)</f>
        <v>0</v>
      </c>
    </row>
    <row r="156" spans="1:9" ht="14.25">
      <c r="A156" s="316" t="s">
        <v>1823</v>
      </c>
      <c r="B156" s="316" t="s">
        <v>1</v>
      </c>
      <c r="C156" s="317"/>
      <c r="D156" s="317"/>
      <c r="E156" s="317"/>
      <c r="F156" s="316" t="s">
        <v>1</v>
      </c>
      <c r="G156" s="317"/>
      <c r="H156" s="317">
        <f>SUM(H155)</f>
        <v>0</v>
      </c>
      <c r="I156" s="317">
        <f>SUM(I155)</f>
        <v>0</v>
      </c>
    </row>
    <row r="157" spans="1:9" ht="12">
      <c r="A157" s="319" t="s">
        <v>1824</v>
      </c>
      <c r="B157" s="319" t="s">
        <v>1</v>
      </c>
      <c r="C157" s="320"/>
      <c r="D157" s="320"/>
      <c r="E157" s="320">
        <v>0</v>
      </c>
      <c r="F157" s="319" t="s">
        <v>1</v>
      </c>
      <c r="G157" s="320"/>
      <c r="H157" s="320"/>
      <c r="I157" s="320">
        <f>SUM(E157)</f>
        <v>0</v>
      </c>
    </row>
    <row r="158" spans="1:9" ht="16.5">
      <c r="A158" s="314" t="s">
        <v>1825</v>
      </c>
      <c r="B158" s="314" t="s">
        <v>1</v>
      </c>
      <c r="C158" s="315"/>
      <c r="D158" s="315"/>
      <c r="E158" s="315">
        <f>SUM(E125+E130+E157)</f>
        <v>0</v>
      </c>
      <c r="F158" s="314" t="s">
        <v>1</v>
      </c>
      <c r="G158" s="315"/>
      <c r="H158" s="315">
        <f>SUM(H125+H130+H134+H138+H143+H152+H156)</f>
        <v>0</v>
      </c>
      <c r="I158" s="315">
        <f>SUM(E158:H158)</f>
        <v>0</v>
      </c>
    </row>
    <row r="160" spans="1:9" ht="14.25">
      <c r="A160" s="316" t="s">
        <v>1460</v>
      </c>
      <c r="B160" s="316"/>
      <c r="C160" s="317"/>
      <c r="D160" s="317"/>
      <c r="E160" s="317"/>
      <c r="F160" s="316"/>
      <c r="G160" s="317"/>
      <c r="H160" s="317"/>
      <c r="I160" s="317"/>
    </row>
    <row r="161" spans="1:9" ht="12">
      <c r="A161" s="319" t="s">
        <v>1826</v>
      </c>
      <c r="B161" s="319" t="s">
        <v>1718</v>
      </c>
      <c r="C161" s="320">
        <v>1</v>
      </c>
      <c r="D161" s="320">
        <v>0</v>
      </c>
      <c r="E161" s="320">
        <v>0</v>
      </c>
      <c r="F161" s="320"/>
      <c r="G161" s="320"/>
      <c r="H161" s="320">
        <f>SUM(C161*G161)</f>
        <v>0</v>
      </c>
      <c r="I161" s="320">
        <f>SUM(E161+H161)</f>
        <v>0</v>
      </c>
    </row>
    <row r="162" spans="1:9" ht="12">
      <c r="A162" s="319" t="s">
        <v>1827</v>
      </c>
      <c r="B162" s="319" t="s">
        <v>1718</v>
      </c>
      <c r="C162" s="320">
        <v>1</v>
      </c>
      <c r="D162" s="320">
        <v>0</v>
      </c>
      <c r="E162" s="320">
        <v>0</v>
      </c>
      <c r="F162" s="320"/>
      <c r="G162" s="320"/>
      <c r="H162" s="320">
        <f>SUM(C162*G162)</f>
        <v>0</v>
      </c>
      <c r="I162" s="320">
        <f>SUM(E162+H162)</f>
        <v>0</v>
      </c>
    </row>
    <row r="163" spans="1:9" ht="12">
      <c r="A163" s="319" t="s">
        <v>1828</v>
      </c>
      <c r="B163" s="319" t="s">
        <v>1718</v>
      </c>
      <c r="C163" s="320">
        <v>1</v>
      </c>
      <c r="D163" s="320">
        <v>0</v>
      </c>
      <c r="E163" s="320">
        <v>0</v>
      </c>
      <c r="F163" s="320"/>
      <c r="G163" s="320"/>
      <c r="H163" s="320">
        <f>SUM(C163*G163)</f>
        <v>0</v>
      </c>
      <c r="I163" s="320">
        <f>SUM(E163+H163)</f>
        <v>0</v>
      </c>
    </row>
    <row r="164" spans="1:9" ht="12">
      <c r="A164" s="319" t="s">
        <v>1829</v>
      </c>
      <c r="B164" s="319" t="s">
        <v>1718</v>
      </c>
      <c r="C164" s="320">
        <v>1</v>
      </c>
      <c r="D164" s="320">
        <v>0</v>
      </c>
      <c r="E164" s="320">
        <v>0</v>
      </c>
      <c r="F164" s="320"/>
      <c r="G164" s="320"/>
      <c r="H164" s="320">
        <f>SUM(C164*G164)</f>
        <v>0</v>
      </c>
      <c r="I164" s="320">
        <f>SUM(E164+H164)</f>
        <v>0</v>
      </c>
    </row>
    <row r="165" spans="1:9" ht="14.25">
      <c r="A165" s="316" t="s">
        <v>1830</v>
      </c>
      <c r="B165" s="316"/>
      <c r="C165" s="317"/>
      <c r="D165" s="317"/>
      <c r="E165" s="317"/>
      <c r="F165" s="316"/>
      <c r="G165" s="317"/>
      <c r="H165" s="317"/>
      <c r="I165" s="317">
        <f>SUM(I161:I164)</f>
        <v>0</v>
      </c>
    </row>
    <row r="167" spans="1:9" ht="16.5">
      <c r="A167" s="314" t="s">
        <v>1831</v>
      </c>
      <c r="B167" s="315"/>
      <c r="C167" s="315"/>
      <c r="D167" s="315"/>
      <c r="E167" s="315"/>
      <c r="F167" s="315"/>
      <c r="G167" s="315"/>
      <c r="H167" s="315"/>
      <c r="I167" s="323">
        <f>SUM(I101+I158+I165)</f>
        <v>0</v>
      </c>
    </row>
  </sheetData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25"/>
  <sheetViews>
    <sheetView showGridLines="0" workbookViewId="0">
      <selection activeCell="V785" sqref="V7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123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125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ROUND(J147,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ROUND((SUM(BE147:BE924)),  2)</f>
        <v>0</v>
      </c>
      <c r="I35" s="96">
        <v>0.21</v>
      </c>
      <c r="J35" s="86">
        <f>ROUND(((SUM(BE147:BE924))*I35),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ROUND((SUM(BF147:BF924)),  2)</f>
        <v>0</v>
      </c>
      <c r="I36" s="96">
        <v>0.12</v>
      </c>
      <c r="J36" s="86">
        <f>ROUND(((SUM(BF147:BF924))*I36),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ROUND((SUM(BG147:BG924)),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ROUND((SUM(BH147:BH924)),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ROUND((SUM(BI147:BI924)),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123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D.1.1 - Rekonstrukce přítokového objektu - stavební část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J147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131</v>
      </c>
      <c r="E99" s="110"/>
      <c r="F99" s="110"/>
      <c r="G99" s="110"/>
      <c r="H99" s="110"/>
      <c r="I99" s="110"/>
      <c r="J99" s="111">
        <f>J148</f>
        <v>0</v>
      </c>
      <c r="L99" s="108"/>
    </row>
    <row r="100" spans="2:47" s="9" customFormat="1" ht="19.899999999999999" customHeight="1">
      <c r="B100" s="112"/>
      <c r="D100" s="113" t="s">
        <v>132</v>
      </c>
      <c r="E100" s="114"/>
      <c r="F100" s="114"/>
      <c r="G100" s="114"/>
      <c r="H100" s="114"/>
      <c r="I100" s="114"/>
      <c r="J100" s="115">
        <f>J149</f>
        <v>0</v>
      </c>
      <c r="L100" s="112"/>
    </row>
    <row r="101" spans="2:47" s="9" customFormat="1" ht="19.899999999999999" customHeight="1">
      <c r="B101" s="112"/>
      <c r="D101" s="113" t="s">
        <v>133</v>
      </c>
      <c r="E101" s="114"/>
      <c r="F101" s="114"/>
      <c r="G101" s="114"/>
      <c r="H101" s="114"/>
      <c r="I101" s="114"/>
      <c r="J101" s="115">
        <f>J205</f>
        <v>0</v>
      </c>
      <c r="L101" s="112"/>
    </row>
    <row r="102" spans="2:47" s="9" customFormat="1" ht="19.899999999999999" customHeight="1">
      <c r="B102" s="112"/>
      <c r="D102" s="113" t="s">
        <v>134</v>
      </c>
      <c r="E102" s="114"/>
      <c r="F102" s="114"/>
      <c r="G102" s="114"/>
      <c r="H102" s="114"/>
      <c r="I102" s="114"/>
      <c r="J102" s="115">
        <f>J227</f>
        <v>0</v>
      </c>
      <c r="L102" s="112"/>
    </row>
    <row r="103" spans="2:47" s="9" customFormat="1" ht="19.899999999999999" customHeight="1">
      <c r="B103" s="112"/>
      <c r="D103" s="113" t="s">
        <v>135</v>
      </c>
      <c r="E103" s="114"/>
      <c r="F103" s="114"/>
      <c r="G103" s="114"/>
      <c r="H103" s="114"/>
      <c r="I103" s="114"/>
      <c r="J103" s="115">
        <f>J304</f>
        <v>0</v>
      </c>
      <c r="L103" s="112"/>
    </row>
    <row r="104" spans="2:47" s="9" customFormat="1" ht="19.899999999999999" customHeight="1">
      <c r="B104" s="112"/>
      <c r="D104" s="113" t="s">
        <v>136</v>
      </c>
      <c r="E104" s="114"/>
      <c r="F104" s="114"/>
      <c r="G104" s="114"/>
      <c r="H104" s="114"/>
      <c r="I104" s="114"/>
      <c r="J104" s="115">
        <f>J362</f>
        <v>0</v>
      </c>
      <c r="L104" s="112"/>
    </row>
    <row r="105" spans="2:47" s="9" customFormat="1" ht="19.899999999999999" customHeight="1">
      <c r="B105" s="112"/>
      <c r="D105" s="113" t="s">
        <v>137</v>
      </c>
      <c r="E105" s="114"/>
      <c r="F105" s="114"/>
      <c r="G105" s="114"/>
      <c r="H105" s="114"/>
      <c r="I105" s="114"/>
      <c r="J105" s="115">
        <f>J417</f>
        <v>0</v>
      </c>
      <c r="L105" s="112"/>
    </row>
    <row r="106" spans="2:47" s="9" customFormat="1" ht="19.899999999999999" customHeight="1">
      <c r="B106" s="112"/>
      <c r="D106" s="113" t="s">
        <v>138</v>
      </c>
      <c r="E106" s="114"/>
      <c r="F106" s="114"/>
      <c r="G106" s="114"/>
      <c r="H106" s="114"/>
      <c r="I106" s="114"/>
      <c r="J106" s="115">
        <f>J426</f>
        <v>0</v>
      </c>
      <c r="L106" s="112"/>
    </row>
    <row r="107" spans="2:47" s="9" customFormat="1" ht="19.899999999999999" customHeight="1">
      <c r="B107" s="112"/>
      <c r="D107" s="113" t="s">
        <v>139</v>
      </c>
      <c r="E107" s="114"/>
      <c r="F107" s="114"/>
      <c r="G107" s="114"/>
      <c r="H107" s="114"/>
      <c r="I107" s="114"/>
      <c r="J107" s="115">
        <f>J470</f>
        <v>0</v>
      </c>
      <c r="L107" s="112"/>
    </row>
    <row r="108" spans="2:47" s="9" customFormat="1" ht="19.899999999999999" customHeight="1">
      <c r="B108" s="112"/>
      <c r="D108" s="113" t="s">
        <v>140</v>
      </c>
      <c r="E108" s="114"/>
      <c r="F108" s="114"/>
      <c r="G108" s="114"/>
      <c r="H108" s="114"/>
      <c r="I108" s="114"/>
      <c r="J108" s="115">
        <f>J510</f>
        <v>0</v>
      </c>
      <c r="L108" s="112"/>
    </row>
    <row r="109" spans="2:47" s="9" customFormat="1" ht="19.899999999999999" customHeight="1">
      <c r="B109" s="112"/>
      <c r="D109" s="113" t="s">
        <v>141</v>
      </c>
      <c r="E109" s="114"/>
      <c r="F109" s="114"/>
      <c r="G109" s="114"/>
      <c r="H109" s="114"/>
      <c r="I109" s="114"/>
      <c r="J109" s="115">
        <f>J562</f>
        <v>0</v>
      </c>
      <c r="L109" s="112"/>
    </row>
    <row r="110" spans="2:47" s="9" customFormat="1" ht="19.899999999999999" customHeight="1">
      <c r="B110" s="112"/>
      <c r="D110" s="113" t="s">
        <v>142</v>
      </c>
      <c r="E110" s="114"/>
      <c r="F110" s="114"/>
      <c r="G110" s="114"/>
      <c r="H110" s="114"/>
      <c r="I110" s="114"/>
      <c r="J110" s="115">
        <f>J575</f>
        <v>0</v>
      </c>
      <c r="L110" s="112"/>
    </row>
    <row r="111" spans="2:47" s="9" customFormat="1" ht="19.899999999999999" customHeight="1">
      <c r="B111" s="112"/>
      <c r="D111" s="113" t="s">
        <v>143</v>
      </c>
      <c r="E111" s="114"/>
      <c r="F111" s="114"/>
      <c r="G111" s="114"/>
      <c r="H111" s="114"/>
      <c r="I111" s="114"/>
      <c r="J111" s="115">
        <f>J596</f>
        <v>0</v>
      </c>
      <c r="L111" s="112"/>
    </row>
    <row r="112" spans="2:47" s="9" customFormat="1" ht="19.899999999999999" customHeight="1">
      <c r="B112" s="112"/>
      <c r="D112" s="113" t="s">
        <v>144</v>
      </c>
      <c r="E112" s="114"/>
      <c r="F112" s="114"/>
      <c r="G112" s="114"/>
      <c r="H112" s="114"/>
      <c r="I112" s="114"/>
      <c r="J112" s="115">
        <f>J633</f>
        <v>0</v>
      </c>
      <c r="L112" s="112"/>
    </row>
    <row r="113" spans="2:12" s="9" customFormat="1" ht="19.899999999999999" customHeight="1">
      <c r="B113" s="112"/>
      <c r="D113" s="113" t="s">
        <v>145</v>
      </c>
      <c r="E113" s="114"/>
      <c r="F113" s="114"/>
      <c r="G113" s="114"/>
      <c r="H113" s="114"/>
      <c r="I113" s="114"/>
      <c r="J113" s="115">
        <f>J688</f>
        <v>0</v>
      </c>
      <c r="L113" s="112"/>
    </row>
    <row r="114" spans="2:12" s="9" customFormat="1" ht="19.899999999999999" customHeight="1">
      <c r="B114" s="112"/>
      <c r="D114" s="113" t="s">
        <v>146</v>
      </c>
      <c r="E114" s="114"/>
      <c r="F114" s="114"/>
      <c r="G114" s="114"/>
      <c r="H114" s="114"/>
      <c r="I114" s="114"/>
      <c r="J114" s="115">
        <f>J718</f>
        <v>0</v>
      </c>
      <c r="L114" s="112"/>
    </row>
    <row r="115" spans="2:12" s="8" customFormat="1" ht="24.95" customHeight="1">
      <c r="B115" s="108"/>
      <c r="D115" s="109" t="s">
        <v>147</v>
      </c>
      <c r="E115" s="110"/>
      <c r="F115" s="110"/>
      <c r="G115" s="110"/>
      <c r="H115" s="110"/>
      <c r="I115" s="110"/>
      <c r="J115" s="111">
        <f>J720</f>
        <v>0</v>
      </c>
      <c r="L115" s="108"/>
    </row>
    <row r="116" spans="2:12" s="9" customFormat="1" ht="19.899999999999999" customHeight="1">
      <c r="B116" s="112"/>
      <c r="D116" s="113" t="s">
        <v>148</v>
      </c>
      <c r="E116" s="114"/>
      <c r="F116" s="114"/>
      <c r="G116" s="114"/>
      <c r="H116" s="114"/>
      <c r="I116" s="114"/>
      <c r="J116" s="115">
        <f>J721</f>
        <v>0</v>
      </c>
      <c r="L116" s="112"/>
    </row>
    <row r="117" spans="2:12" s="9" customFormat="1" ht="19.899999999999999" customHeight="1">
      <c r="B117" s="112"/>
      <c r="D117" s="113" t="s">
        <v>149</v>
      </c>
      <c r="E117" s="114"/>
      <c r="F117" s="114"/>
      <c r="G117" s="114"/>
      <c r="H117" s="114"/>
      <c r="I117" s="114"/>
      <c r="J117" s="115">
        <f>J741</f>
        <v>0</v>
      </c>
      <c r="L117" s="112"/>
    </row>
    <row r="118" spans="2:12" s="9" customFormat="1" ht="19.899999999999999" customHeight="1">
      <c r="B118" s="112"/>
      <c r="D118" s="113" t="s">
        <v>150</v>
      </c>
      <c r="E118" s="114"/>
      <c r="F118" s="114"/>
      <c r="G118" s="114"/>
      <c r="H118" s="114"/>
      <c r="I118" s="114"/>
      <c r="J118" s="115">
        <f>J765</f>
        <v>0</v>
      </c>
      <c r="L118" s="112"/>
    </row>
    <row r="119" spans="2:12" s="9" customFormat="1" ht="19.899999999999999" customHeight="1">
      <c r="B119" s="112"/>
      <c r="D119" s="113" t="s">
        <v>151</v>
      </c>
      <c r="E119" s="114"/>
      <c r="F119" s="114"/>
      <c r="G119" s="114"/>
      <c r="H119" s="114"/>
      <c r="I119" s="114"/>
      <c r="J119" s="115">
        <f>J781</f>
        <v>0</v>
      </c>
      <c r="L119" s="112"/>
    </row>
    <row r="120" spans="2:12" s="9" customFormat="1" ht="19.899999999999999" customHeight="1">
      <c r="B120" s="112"/>
      <c r="D120" s="113" t="s">
        <v>152</v>
      </c>
      <c r="E120" s="114"/>
      <c r="F120" s="114"/>
      <c r="G120" s="114"/>
      <c r="H120" s="114"/>
      <c r="I120" s="114"/>
      <c r="J120" s="115">
        <f>J785</f>
        <v>0</v>
      </c>
      <c r="L120" s="112"/>
    </row>
    <row r="121" spans="2:12" s="9" customFormat="1" ht="19.899999999999999" customHeight="1">
      <c r="B121" s="112"/>
      <c r="D121" s="113" t="s">
        <v>153</v>
      </c>
      <c r="E121" s="114"/>
      <c r="F121" s="114"/>
      <c r="G121" s="114"/>
      <c r="H121" s="114"/>
      <c r="I121" s="114"/>
      <c r="J121" s="115">
        <f>J808</f>
        <v>0</v>
      </c>
      <c r="L121" s="112"/>
    </row>
    <row r="122" spans="2:12" s="9" customFormat="1" ht="19.899999999999999" customHeight="1">
      <c r="B122" s="112"/>
      <c r="D122" s="113" t="s">
        <v>154</v>
      </c>
      <c r="E122" s="114"/>
      <c r="F122" s="114"/>
      <c r="G122" s="114"/>
      <c r="H122" s="114"/>
      <c r="I122" s="114"/>
      <c r="J122" s="115">
        <f>J852</f>
        <v>0</v>
      </c>
      <c r="L122" s="112"/>
    </row>
    <row r="123" spans="2:12" s="9" customFormat="1" ht="19.899999999999999" customHeight="1">
      <c r="B123" s="112"/>
      <c r="D123" s="113" t="s">
        <v>155</v>
      </c>
      <c r="E123" s="114"/>
      <c r="F123" s="114"/>
      <c r="G123" s="114"/>
      <c r="H123" s="114"/>
      <c r="I123" s="114"/>
      <c r="J123" s="115">
        <f>J859</f>
        <v>0</v>
      </c>
      <c r="L123" s="112"/>
    </row>
    <row r="124" spans="2:12" s="9" customFormat="1" ht="19.899999999999999" customHeight="1">
      <c r="B124" s="112"/>
      <c r="D124" s="113" t="s">
        <v>156</v>
      </c>
      <c r="E124" s="114"/>
      <c r="F124" s="114"/>
      <c r="G124" s="114"/>
      <c r="H124" s="114"/>
      <c r="I124" s="114"/>
      <c r="J124" s="115">
        <f>J888</f>
        <v>0</v>
      </c>
      <c r="L124" s="112"/>
    </row>
    <row r="125" spans="2:12" s="9" customFormat="1" ht="19.899999999999999" customHeight="1">
      <c r="B125" s="112"/>
      <c r="D125" s="113" t="s">
        <v>157</v>
      </c>
      <c r="E125" s="114"/>
      <c r="F125" s="114"/>
      <c r="G125" s="114"/>
      <c r="H125" s="114"/>
      <c r="I125" s="114"/>
      <c r="J125" s="115">
        <f>J921</f>
        <v>0</v>
      </c>
      <c r="L125" s="112"/>
    </row>
    <row r="126" spans="2:12" s="1" customFormat="1" ht="21.75" customHeight="1">
      <c r="B126" s="32"/>
      <c r="L126" s="32"/>
    </row>
    <row r="127" spans="2:12" s="1" customFormat="1" ht="6.95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2"/>
    </row>
    <row r="131" spans="2:12" s="1" customFormat="1" ht="6.95" customHeight="1"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32"/>
    </row>
    <row r="132" spans="2:12" s="1" customFormat="1" ht="24.95" customHeight="1">
      <c r="B132" s="32"/>
      <c r="C132" s="21" t="s">
        <v>158</v>
      </c>
      <c r="L132" s="32"/>
    </row>
    <row r="133" spans="2:12" s="1" customFormat="1" ht="6.95" customHeight="1">
      <c r="B133" s="32"/>
      <c r="L133" s="32"/>
    </row>
    <row r="134" spans="2:12" s="1" customFormat="1" ht="12" customHeight="1">
      <c r="B134" s="32"/>
      <c r="C134" s="27" t="s">
        <v>16</v>
      </c>
      <c r="L134" s="32"/>
    </row>
    <row r="135" spans="2:12" s="1" customFormat="1" ht="16.5" customHeight="1">
      <c r="B135" s="32"/>
      <c r="E135" s="421" t="str">
        <f>E7</f>
        <v xml:space="preserve"> PK BRUZOVICE-REKONSTRUKCE PŘÍTOKOVÉHO TRAKTU</v>
      </c>
      <c r="F135" s="422"/>
      <c r="G135" s="422"/>
      <c r="H135" s="422"/>
      <c r="L135" s="32"/>
    </row>
    <row r="136" spans="2:12" ht="12" customHeight="1">
      <c r="B136" s="20"/>
      <c r="C136" s="27" t="s">
        <v>122</v>
      </c>
      <c r="L136" s="20"/>
    </row>
    <row r="137" spans="2:12" s="1" customFormat="1" ht="16.5" customHeight="1">
      <c r="B137" s="32"/>
      <c r="E137" s="421" t="s">
        <v>123</v>
      </c>
      <c r="F137" s="420"/>
      <c r="G137" s="420"/>
      <c r="H137" s="420"/>
      <c r="L137" s="32"/>
    </row>
    <row r="138" spans="2:12" s="1" customFormat="1" ht="12" customHeight="1">
      <c r="B138" s="32"/>
      <c r="C138" s="27" t="s">
        <v>124</v>
      </c>
      <c r="L138" s="32"/>
    </row>
    <row r="139" spans="2:12" s="1" customFormat="1" ht="16.5" customHeight="1">
      <c r="B139" s="32"/>
      <c r="E139" s="384" t="str">
        <f>E11</f>
        <v>D.1.1 - Rekonstrukce přítokového objektu - stavební část</v>
      </c>
      <c r="F139" s="420"/>
      <c r="G139" s="420"/>
      <c r="H139" s="420"/>
      <c r="L139" s="32"/>
    </row>
    <row r="140" spans="2:12" s="1" customFormat="1" ht="6.95" customHeight="1">
      <c r="B140" s="32"/>
      <c r="L140" s="32"/>
    </row>
    <row r="141" spans="2:12" s="1" customFormat="1" ht="12" customHeight="1">
      <c r="B141" s="32"/>
      <c r="C141" s="27" t="s">
        <v>20</v>
      </c>
      <c r="F141" s="25" t="str">
        <f>F14</f>
        <v xml:space="preserve"> </v>
      </c>
      <c r="I141" s="27" t="s">
        <v>22</v>
      </c>
      <c r="J141" s="52" t="str">
        <f>IF(J14="","",J14)</f>
        <v>19. 3. 2024</v>
      </c>
      <c r="L141" s="32"/>
    </row>
    <row r="142" spans="2:12" s="1" customFormat="1" ht="6.95" customHeight="1">
      <c r="B142" s="32"/>
      <c r="L142" s="32"/>
    </row>
    <row r="143" spans="2:12" s="1" customFormat="1" ht="25.7" customHeight="1">
      <c r="B143" s="32"/>
      <c r="C143" s="27" t="s">
        <v>24</v>
      </c>
      <c r="F143" s="25" t="str">
        <f>E17</f>
        <v>SmVaK Ostrava,a.s.</v>
      </c>
      <c r="I143" s="27" t="s">
        <v>30</v>
      </c>
      <c r="J143" s="30" t="str">
        <f>E23</f>
        <v>VODING Hranice,spol.s r.o.</v>
      </c>
      <c r="L143" s="32"/>
    </row>
    <row r="144" spans="2:12" s="1" customFormat="1" ht="15.2" customHeight="1">
      <c r="B144" s="32"/>
      <c r="C144" s="27" t="s">
        <v>28</v>
      </c>
      <c r="F144" s="25" t="str">
        <f>IF(E20="","",E20)</f>
        <v>Vyplň údaj</v>
      </c>
      <c r="I144" s="27" t="s">
        <v>33</v>
      </c>
      <c r="J144" s="30" t="str">
        <f>E26</f>
        <v xml:space="preserve"> </v>
      </c>
      <c r="L144" s="32"/>
    </row>
    <row r="145" spans="2:65" s="1" customFormat="1" ht="10.35" customHeight="1">
      <c r="B145" s="32"/>
      <c r="L145" s="32"/>
    </row>
    <row r="146" spans="2:65" s="10" customFormat="1" ht="29.25" customHeight="1">
      <c r="B146" s="116"/>
      <c r="C146" s="117" t="s">
        <v>159</v>
      </c>
      <c r="D146" s="118" t="s">
        <v>60</v>
      </c>
      <c r="E146" s="118" t="s">
        <v>56</v>
      </c>
      <c r="F146" s="118" t="s">
        <v>57</v>
      </c>
      <c r="G146" s="118" t="s">
        <v>160</v>
      </c>
      <c r="H146" s="118" t="s">
        <v>161</v>
      </c>
      <c r="I146" s="118" t="s">
        <v>162</v>
      </c>
      <c r="J146" s="119" t="s">
        <v>128</v>
      </c>
      <c r="K146" s="120" t="s">
        <v>163</v>
      </c>
      <c r="L146" s="116"/>
      <c r="M146" s="59" t="s">
        <v>1</v>
      </c>
      <c r="N146" s="60" t="s">
        <v>39</v>
      </c>
      <c r="O146" s="60" t="s">
        <v>164</v>
      </c>
      <c r="P146" s="60" t="s">
        <v>165</v>
      </c>
      <c r="Q146" s="60" t="s">
        <v>166</v>
      </c>
      <c r="R146" s="60" t="s">
        <v>167</v>
      </c>
      <c r="S146" s="60" t="s">
        <v>168</v>
      </c>
      <c r="T146" s="61" t="s">
        <v>169</v>
      </c>
    </row>
    <row r="147" spans="2:65" s="1" customFormat="1" ht="22.9" customHeight="1">
      <c r="B147" s="32"/>
      <c r="C147" s="64" t="s">
        <v>170</v>
      </c>
      <c r="J147" s="121">
        <f>BK147</f>
        <v>0</v>
      </c>
      <c r="L147" s="32"/>
      <c r="M147" s="62"/>
      <c r="N147" s="53"/>
      <c r="O147" s="53"/>
      <c r="P147" s="122">
        <f>P148+P720</f>
        <v>0</v>
      </c>
      <c r="Q147" s="53"/>
      <c r="R147" s="122">
        <f>R148+R720</f>
        <v>159.38172885999995</v>
      </c>
      <c r="S147" s="53"/>
      <c r="T147" s="123">
        <f>T148+T720</f>
        <v>88.129499999999993</v>
      </c>
      <c r="AT147" s="17" t="s">
        <v>74</v>
      </c>
      <c r="AU147" s="17" t="s">
        <v>130</v>
      </c>
      <c r="BK147" s="124">
        <f>BK148+BK720</f>
        <v>0</v>
      </c>
    </row>
    <row r="148" spans="2:65" s="11" customFormat="1" ht="25.9" customHeight="1">
      <c r="B148" s="125"/>
      <c r="D148" s="126" t="s">
        <v>74</v>
      </c>
      <c r="E148" s="127" t="s">
        <v>171</v>
      </c>
      <c r="F148" s="127" t="s">
        <v>172</v>
      </c>
      <c r="I148" s="128"/>
      <c r="J148" s="129">
        <f>BK148</f>
        <v>0</v>
      </c>
      <c r="L148" s="125"/>
      <c r="M148" s="130"/>
      <c r="P148" s="131">
        <f>P149+P205+P227+P304+P362+P417+P426+P470+P510+P562+P575+P596+P633+P688+P718</f>
        <v>0</v>
      </c>
      <c r="R148" s="131">
        <f>R149+R205+R227+R304+R362+R417+R426+R470+R510+R562+R575+R596+R633+R688+R718</f>
        <v>152.64568785999995</v>
      </c>
      <c r="T148" s="132">
        <f>T149+T205+T227+T304+T362+T417+T426+T470+T510+T562+T575+T596+T633+T688+T718</f>
        <v>86.892499999999998</v>
      </c>
      <c r="AR148" s="126" t="s">
        <v>82</v>
      </c>
      <c r="AT148" s="133" t="s">
        <v>74</v>
      </c>
      <c r="AU148" s="133" t="s">
        <v>75</v>
      </c>
      <c r="AY148" s="126" t="s">
        <v>173</v>
      </c>
      <c r="BK148" s="134">
        <f>BK149+BK205+BK227+BK304+BK362+BK417+BK426+BK470+BK510+BK562+BK575+BK596+BK633+BK688+BK718</f>
        <v>0</v>
      </c>
    </row>
    <row r="149" spans="2:65" s="11" customFormat="1" ht="22.9" customHeight="1">
      <c r="B149" s="125"/>
      <c r="D149" s="126" t="s">
        <v>74</v>
      </c>
      <c r="E149" s="135" t="s">
        <v>82</v>
      </c>
      <c r="F149" s="135" t="s">
        <v>174</v>
      </c>
      <c r="I149" s="128"/>
      <c r="J149" s="136">
        <f>BK149</f>
        <v>0</v>
      </c>
      <c r="L149" s="125"/>
      <c r="M149" s="130"/>
      <c r="P149" s="131">
        <f>SUM(P150:P204)</f>
        <v>0</v>
      </c>
      <c r="R149" s="131">
        <f>SUM(R150:R204)</f>
        <v>0.28890199999999999</v>
      </c>
      <c r="T149" s="132">
        <f>SUM(T150:T204)</f>
        <v>0</v>
      </c>
      <c r="AR149" s="126" t="s">
        <v>82</v>
      </c>
      <c r="AT149" s="133" t="s">
        <v>74</v>
      </c>
      <c r="AU149" s="133" t="s">
        <v>82</v>
      </c>
      <c r="AY149" s="126" t="s">
        <v>173</v>
      </c>
      <c r="BK149" s="134">
        <f>SUM(BK150:BK204)</f>
        <v>0</v>
      </c>
    </row>
    <row r="150" spans="2:65" s="1" customFormat="1" ht="33" customHeight="1">
      <c r="B150" s="32"/>
      <c r="C150" s="137" t="s">
        <v>82</v>
      </c>
      <c r="D150" s="137" t="s">
        <v>175</v>
      </c>
      <c r="E150" s="138" t="s">
        <v>176</v>
      </c>
      <c r="F150" s="139" t="s">
        <v>177</v>
      </c>
      <c r="G150" s="140" t="s">
        <v>178</v>
      </c>
      <c r="H150" s="141">
        <v>69.048000000000002</v>
      </c>
      <c r="I150" s="142"/>
      <c r="J150" s="143">
        <f>ROUND(I150*H150,2)</f>
        <v>0</v>
      </c>
      <c r="K150" s="144"/>
      <c r="L150" s="32"/>
      <c r="M150" s="145" t="s">
        <v>1</v>
      </c>
      <c r="N150" s="146" t="s">
        <v>40</v>
      </c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49" t="s">
        <v>179</v>
      </c>
      <c r="AT150" s="149" t="s">
        <v>175</v>
      </c>
      <c r="AU150" s="149" t="s">
        <v>84</v>
      </c>
      <c r="AY150" s="17" t="s">
        <v>173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7" t="s">
        <v>82</v>
      </c>
      <c r="BK150" s="150">
        <f>ROUND(I150*H150,2)</f>
        <v>0</v>
      </c>
      <c r="BL150" s="17" t="s">
        <v>179</v>
      </c>
      <c r="BM150" s="149" t="s">
        <v>180</v>
      </c>
    </row>
    <row r="151" spans="2:65" s="12" customFormat="1">
      <c r="B151" s="151"/>
      <c r="D151" s="152" t="s">
        <v>181</v>
      </c>
      <c r="E151" s="153" t="s">
        <v>1</v>
      </c>
      <c r="F151" s="154" t="s">
        <v>182</v>
      </c>
      <c r="H151" s="153" t="s">
        <v>1</v>
      </c>
      <c r="I151" s="155"/>
      <c r="L151" s="151"/>
      <c r="M151" s="156"/>
      <c r="T151" s="157"/>
      <c r="AT151" s="153" t="s">
        <v>181</v>
      </c>
      <c r="AU151" s="153" t="s">
        <v>84</v>
      </c>
      <c r="AV151" s="12" t="s">
        <v>82</v>
      </c>
      <c r="AW151" s="12" t="s">
        <v>32</v>
      </c>
      <c r="AX151" s="12" t="s">
        <v>75</v>
      </c>
      <c r="AY151" s="153" t="s">
        <v>173</v>
      </c>
    </row>
    <row r="152" spans="2:65" s="13" customFormat="1">
      <c r="B152" s="158"/>
      <c r="D152" s="152" t="s">
        <v>181</v>
      </c>
      <c r="E152" s="159" t="s">
        <v>1</v>
      </c>
      <c r="F152" s="160" t="s">
        <v>183</v>
      </c>
      <c r="H152" s="161">
        <v>69.048000000000002</v>
      </c>
      <c r="I152" s="162"/>
      <c r="L152" s="158"/>
      <c r="M152" s="163"/>
      <c r="T152" s="164"/>
      <c r="AT152" s="159" t="s">
        <v>181</v>
      </c>
      <c r="AU152" s="159" t="s">
        <v>84</v>
      </c>
      <c r="AV152" s="13" t="s">
        <v>84</v>
      </c>
      <c r="AW152" s="13" t="s">
        <v>32</v>
      </c>
      <c r="AX152" s="13" t="s">
        <v>82</v>
      </c>
      <c r="AY152" s="159" t="s">
        <v>173</v>
      </c>
    </row>
    <row r="153" spans="2:65" s="1" customFormat="1" ht="33" customHeight="1">
      <c r="B153" s="32"/>
      <c r="C153" s="137" t="s">
        <v>84</v>
      </c>
      <c r="D153" s="137" t="s">
        <v>175</v>
      </c>
      <c r="E153" s="138" t="s">
        <v>184</v>
      </c>
      <c r="F153" s="139" t="s">
        <v>185</v>
      </c>
      <c r="G153" s="140" t="s">
        <v>178</v>
      </c>
      <c r="H153" s="141">
        <v>103.2</v>
      </c>
      <c r="I153" s="142"/>
      <c r="J153" s="143">
        <f>ROUND(I153*H153,2)</f>
        <v>0</v>
      </c>
      <c r="K153" s="144"/>
      <c r="L153" s="32"/>
      <c r="M153" s="145" t="s">
        <v>1</v>
      </c>
      <c r="N153" s="146" t="s">
        <v>40</v>
      </c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49" t="s">
        <v>179</v>
      </c>
      <c r="AT153" s="149" t="s">
        <v>175</v>
      </c>
      <c r="AU153" s="149" t="s">
        <v>84</v>
      </c>
      <c r="AY153" s="17" t="s">
        <v>173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7" t="s">
        <v>82</v>
      </c>
      <c r="BK153" s="150">
        <f>ROUND(I153*H153,2)</f>
        <v>0</v>
      </c>
      <c r="BL153" s="17" t="s">
        <v>179</v>
      </c>
      <c r="BM153" s="149" t="s">
        <v>186</v>
      </c>
    </row>
    <row r="154" spans="2:65" s="12" customFormat="1">
      <c r="B154" s="151"/>
      <c r="D154" s="152" t="s">
        <v>181</v>
      </c>
      <c r="E154" s="153" t="s">
        <v>1</v>
      </c>
      <c r="F154" s="154" t="s">
        <v>187</v>
      </c>
      <c r="H154" s="153" t="s">
        <v>1</v>
      </c>
      <c r="I154" s="155"/>
      <c r="L154" s="151"/>
      <c r="M154" s="156"/>
      <c r="T154" s="157"/>
      <c r="AT154" s="153" t="s">
        <v>181</v>
      </c>
      <c r="AU154" s="153" t="s">
        <v>84</v>
      </c>
      <c r="AV154" s="12" t="s">
        <v>82</v>
      </c>
      <c r="AW154" s="12" t="s">
        <v>32</v>
      </c>
      <c r="AX154" s="12" t="s">
        <v>75</v>
      </c>
      <c r="AY154" s="153" t="s">
        <v>173</v>
      </c>
    </row>
    <row r="155" spans="2:65" s="13" customFormat="1">
      <c r="B155" s="158"/>
      <c r="D155" s="152" t="s">
        <v>181</v>
      </c>
      <c r="E155" s="159" t="s">
        <v>1</v>
      </c>
      <c r="F155" s="160" t="s">
        <v>188</v>
      </c>
      <c r="H155" s="161">
        <v>103.2</v>
      </c>
      <c r="I155" s="162"/>
      <c r="L155" s="158"/>
      <c r="M155" s="163"/>
      <c r="T155" s="164"/>
      <c r="AT155" s="159" t="s">
        <v>181</v>
      </c>
      <c r="AU155" s="159" t="s">
        <v>84</v>
      </c>
      <c r="AV155" s="13" t="s">
        <v>84</v>
      </c>
      <c r="AW155" s="13" t="s">
        <v>32</v>
      </c>
      <c r="AX155" s="13" t="s">
        <v>82</v>
      </c>
      <c r="AY155" s="159" t="s">
        <v>173</v>
      </c>
    </row>
    <row r="156" spans="2:65" s="1" customFormat="1" ht="24.2" customHeight="1">
      <c r="B156" s="32"/>
      <c r="C156" s="137" t="s">
        <v>189</v>
      </c>
      <c r="D156" s="137" t="s">
        <v>175</v>
      </c>
      <c r="E156" s="138" t="s">
        <v>190</v>
      </c>
      <c r="F156" s="139" t="s">
        <v>191</v>
      </c>
      <c r="G156" s="140" t="s">
        <v>178</v>
      </c>
      <c r="H156" s="141">
        <v>24.3</v>
      </c>
      <c r="I156" s="142"/>
      <c r="J156" s="143">
        <f>ROUND(I156*H156,2)</f>
        <v>0</v>
      </c>
      <c r="K156" s="144"/>
      <c r="L156" s="32"/>
      <c r="M156" s="145" t="s">
        <v>1</v>
      </c>
      <c r="N156" s="146" t="s">
        <v>40</v>
      </c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49" t="s">
        <v>179</v>
      </c>
      <c r="AT156" s="149" t="s">
        <v>175</v>
      </c>
      <c r="AU156" s="149" t="s">
        <v>84</v>
      </c>
      <c r="AY156" s="17" t="s">
        <v>173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7" t="s">
        <v>82</v>
      </c>
      <c r="BK156" s="150">
        <f>ROUND(I156*H156,2)</f>
        <v>0</v>
      </c>
      <c r="BL156" s="17" t="s">
        <v>179</v>
      </c>
      <c r="BM156" s="149" t="s">
        <v>192</v>
      </c>
    </row>
    <row r="157" spans="2:65" s="12" customFormat="1">
      <c r="B157" s="151"/>
      <c r="D157" s="152" t="s">
        <v>181</v>
      </c>
      <c r="E157" s="153" t="s">
        <v>1</v>
      </c>
      <c r="F157" s="154" t="s">
        <v>193</v>
      </c>
      <c r="H157" s="153" t="s">
        <v>1</v>
      </c>
      <c r="I157" s="155"/>
      <c r="L157" s="151"/>
      <c r="M157" s="156"/>
      <c r="T157" s="157"/>
      <c r="AT157" s="153" t="s">
        <v>181</v>
      </c>
      <c r="AU157" s="153" t="s">
        <v>84</v>
      </c>
      <c r="AV157" s="12" t="s">
        <v>82</v>
      </c>
      <c r="AW157" s="12" t="s">
        <v>32</v>
      </c>
      <c r="AX157" s="12" t="s">
        <v>75</v>
      </c>
      <c r="AY157" s="153" t="s">
        <v>173</v>
      </c>
    </row>
    <row r="158" spans="2:65" s="13" customFormat="1">
      <c r="B158" s="158"/>
      <c r="D158" s="152" t="s">
        <v>181</v>
      </c>
      <c r="E158" s="159" t="s">
        <v>1</v>
      </c>
      <c r="F158" s="160" t="s">
        <v>194</v>
      </c>
      <c r="H158" s="161">
        <v>24.3</v>
      </c>
      <c r="I158" s="162"/>
      <c r="L158" s="158"/>
      <c r="M158" s="163"/>
      <c r="T158" s="164"/>
      <c r="AT158" s="159" t="s">
        <v>181</v>
      </c>
      <c r="AU158" s="159" t="s">
        <v>84</v>
      </c>
      <c r="AV158" s="13" t="s">
        <v>84</v>
      </c>
      <c r="AW158" s="13" t="s">
        <v>32</v>
      </c>
      <c r="AX158" s="13" t="s">
        <v>82</v>
      </c>
      <c r="AY158" s="159" t="s">
        <v>173</v>
      </c>
    </row>
    <row r="159" spans="2:65" s="1" customFormat="1" ht="21.75" customHeight="1">
      <c r="B159" s="32"/>
      <c r="C159" s="137" t="s">
        <v>179</v>
      </c>
      <c r="D159" s="137" t="s">
        <v>175</v>
      </c>
      <c r="E159" s="138" t="s">
        <v>195</v>
      </c>
      <c r="F159" s="139" t="s">
        <v>196</v>
      </c>
      <c r="G159" s="140" t="s">
        <v>197</v>
      </c>
      <c r="H159" s="141">
        <v>94.6</v>
      </c>
      <c r="I159" s="142"/>
      <c r="J159" s="143">
        <f>ROUND(I159*H159,2)</f>
        <v>0</v>
      </c>
      <c r="K159" s="144"/>
      <c r="L159" s="32"/>
      <c r="M159" s="145" t="s">
        <v>1</v>
      </c>
      <c r="N159" s="146" t="s">
        <v>40</v>
      </c>
      <c r="P159" s="147">
        <f>O159*H159</f>
        <v>0</v>
      </c>
      <c r="Q159" s="147">
        <v>1.49E-3</v>
      </c>
      <c r="R159" s="147">
        <f>Q159*H159</f>
        <v>0.140954</v>
      </c>
      <c r="S159" s="147">
        <v>0</v>
      </c>
      <c r="T159" s="148">
        <f>S159*H159</f>
        <v>0</v>
      </c>
      <c r="AR159" s="149" t="s">
        <v>179</v>
      </c>
      <c r="AT159" s="149" t="s">
        <v>175</v>
      </c>
      <c r="AU159" s="149" t="s">
        <v>84</v>
      </c>
      <c r="AY159" s="17" t="s">
        <v>173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7" t="s">
        <v>82</v>
      </c>
      <c r="BK159" s="150">
        <f>ROUND(I159*H159,2)</f>
        <v>0</v>
      </c>
      <c r="BL159" s="17" t="s">
        <v>179</v>
      </c>
      <c r="BM159" s="149" t="s">
        <v>198</v>
      </c>
    </row>
    <row r="160" spans="2:65" s="12" customFormat="1">
      <c r="B160" s="151"/>
      <c r="D160" s="152" t="s">
        <v>181</v>
      </c>
      <c r="E160" s="153" t="s">
        <v>1</v>
      </c>
      <c r="F160" s="154" t="s">
        <v>187</v>
      </c>
      <c r="H160" s="153" t="s">
        <v>1</v>
      </c>
      <c r="I160" s="155"/>
      <c r="L160" s="151"/>
      <c r="M160" s="156"/>
      <c r="T160" s="157"/>
      <c r="AT160" s="153" t="s">
        <v>181</v>
      </c>
      <c r="AU160" s="153" t="s">
        <v>84</v>
      </c>
      <c r="AV160" s="12" t="s">
        <v>82</v>
      </c>
      <c r="AW160" s="12" t="s">
        <v>32</v>
      </c>
      <c r="AX160" s="12" t="s">
        <v>75</v>
      </c>
      <c r="AY160" s="153" t="s">
        <v>173</v>
      </c>
    </row>
    <row r="161" spans="2:65" s="13" customFormat="1">
      <c r="B161" s="158"/>
      <c r="D161" s="152" t="s">
        <v>181</v>
      </c>
      <c r="E161" s="159" t="s">
        <v>1</v>
      </c>
      <c r="F161" s="160" t="s">
        <v>199</v>
      </c>
      <c r="H161" s="161">
        <v>94.6</v>
      </c>
      <c r="I161" s="162"/>
      <c r="L161" s="158"/>
      <c r="M161" s="163"/>
      <c r="T161" s="164"/>
      <c r="AT161" s="159" t="s">
        <v>181</v>
      </c>
      <c r="AU161" s="159" t="s">
        <v>84</v>
      </c>
      <c r="AV161" s="13" t="s">
        <v>84</v>
      </c>
      <c r="AW161" s="13" t="s">
        <v>32</v>
      </c>
      <c r="AX161" s="13" t="s">
        <v>82</v>
      </c>
      <c r="AY161" s="159" t="s">
        <v>173</v>
      </c>
    </row>
    <row r="162" spans="2:65" s="1" customFormat="1" ht="21.75" customHeight="1">
      <c r="B162" s="32"/>
      <c r="C162" s="137" t="s">
        <v>200</v>
      </c>
      <c r="D162" s="137" t="s">
        <v>175</v>
      </c>
      <c r="E162" s="138" t="s">
        <v>201</v>
      </c>
      <c r="F162" s="139" t="s">
        <v>202</v>
      </c>
      <c r="G162" s="140" t="s">
        <v>197</v>
      </c>
      <c r="H162" s="141">
        <v>94.6</v>
      </c>
      <c r="I162" s="142"/>
      <c r="J162" s="143">
        <f>ROUND(I162*H162,2)</f>
        <v>0</v>
      </c>
      <c r="K162" s="144"/>
      <c r="L162" s="32"/>
      <c r="M162" s="145" t="s">
        <v>1</v>
      </c>
      <c r="N162" s="146" t="s">
        <v>40</v>
      </c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AR162" s="149" t="s">
        <v>179</v>
      </c>
      <c r="AT162" s="149" t="s">
        <v>175</v>
      </c>
      <c r="AU162" s="149" t="s">
        <v>84</v>
      </c>
      <c r="AY162" s="17" t="s">
        <v>173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7" t="s">
        <v>82</v>
      </c>
      <c r="BK162" s="150">
        <f>ROUND(I162*H162,2)</f>
        <v>0</v>
      </c>
      <c r="BL162" s="17" t="s">
        <v>179</v>
      </c>
      <c r="BM162" s="149" t="s">
        <v>203</v>
      </c>
    </row>
    <row r="163" spans="2:65" s="13" customFormat="1">
      <c r="B163" s="158"/>
      <c r="D163" s="152" t="s">
        <v>181</v>
      </c>
      <c r="E163" s="159" t="s">
        <v>1</v>
      </c>
      <c r="F163" s="160" t="s">
        <v>204</v>
      </c>
      <c r="H163" s="161">
        <v>94.6</v>
      </c>
      <c r="I163" s="162"/>
      <c r="L163" s="158"/>
      <c r="M163" s="163"/>
      <c r="T163" s="164"/>
      <c r="AT163" s="159" t="s">
        <v>181</v>
      </c>
      <c r="AU163" s="159" t="s">
        <v>84</v>
      </c>
      <c r="AV163" s="13" t="s">
        <v>84</v>
      </c>
      <c r="AW163" s="13" t="s">
        <v>32</v>
      </c>
      <c r="AX163" s="13" t="s">
        <v>82</v>
      </c>
      <c r="AY163" s="159" t="s">
        <v>173</v>
      </c>
    </row>
    <row r="164" spans="2:65" s="1" customFormat="1" ht="24.2" customHeight="1">
      <c r="B164" s="32"/>
      <c r="C164" s="137" t="s">
        <v>205</v>
      </c>
      <c r="D164" s="137" t="s">
        <v>175</v>
      </c>
      <c r="E164" s="138" t="s">
        <v>206</v>
      </c>
      <c r="F164" s="139" t="s">
        <v>207</v>
      </c>
      <c r="G164" s="140" t="s">
        <v>178</v>
      </c>
      <c r="H164" s="141">
        <v>103.2</v>
      </c>
      <c r="I164" s="142"/>
      <c r="J164" s="143">
        <f>ROUND(I164*H164,2)</f>
        <v>0</v>
      </c>
      <c r="K164" s="144"/>
      <c r="L164" s="32"/>
      <c r="M164" s="145" t="s">
        <v>1</v>
      </c>
      <c r="N164" s="146" t="s">
        <v>40</v>
      </c>
      <c r="P164" s="147">
        <f>O164*H164</f>
        <v>0</v>
      </c>
      <c r="Q164" s="147">
        <v>1.39E-3</v>
      </c>
      <c r="R164" s="147">
        <f>Q164*H164</f>
        <v>0.14344799999999999</v>
      </c>
      <c r="S164" s="147">
        <v>0</v>
      </c>
      <c r="T164" s="148">
        <f>S164*H164</f>
        <v>0</v>
      </c>
      <c r="AR164" s="149" t="s">
        <v>179</v>
      </c>
      <c r="AT164" s="149" t="s">
        <v>175</v>
      </c>
      <c r="AU164" s="149" t="s">
        <v>84</v>
      </c>
      <c r="AY164" s="17" t="s">
        <v>173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82</v>
      </c>
      <c r="BK164" s="150">
        <f>ROUND(I164*H164,2)</f>
        <v>0</v>
      </c>
      <c r="BL164" s="17" t="s">
        <v>179</v>
      </c>
      <c r="BM164" s="149" t="s">
        <v>208</v>
      </c>
    </row>
    <row r="165" spans="2:65" s="12" customFormat="1">
      <c r="B165" s="151"/>
      <c r="D165" s="152" t="s">
        <v>181</v>
      </c>
      <c r="E165" s="153" t="s">
        <v>1</v>
      </c>
      <c r="F165" s="154" t="s">
        <v>187</v>
      </c>
      <c r="H165" s="153" t="s">
        <v>1</v>
      </c>
      <c r="I165" s="155"/>
      <c r="L165" s="151"/>
      <c r="M165" s="156"/>
      <c r="T165" s="157"/>
      <c r="AT165" s="153" t="s">
        <v>181</v>
      </c>
      <c r="AU165" s="153" t="s">
        <v>84</v>
      </c>
      <c r="AV165" s="12" t="s">
        <v>82</v>
      </c>
      <c r="AW165" s="12" t="s">
        <v>32</v>
      </c>
      <c r="AX165" s="12" t="s">
        <v>75</v>
      </c>
      <c r="AY165" s="153" t="s">
        <v>173</v>
      </c>
    </row>
    <row r="166" spans="2:65" s="13" customFormat="1">
      <c r="B166" s="158"/>
      <c r="D166" s="152" t="s">
        <v>181</v>
      </c>
      <c r="E166" s="159" t="s">
        <v>1</v>
      </c>
      <c r="F166" s="160" t="s">
        <v>188</v>
      </c>
      <c r="H166" s="161">
        <v>103.2</v>
      </c>
      <c r="I166" s="162"/>
      <c r="L166" s="158"/>
      <c r="M166" s="163"/>
      <c r="T166" s="164"/>
      <c r="AT166" s="159" t="s">
        <v>181</v>
      </c>
      <c r="AU166" s="159" t="s">
        <v>84</v>
      </c>
      <c r="AV166" s="13" t="s">
        <v>84</v>
      </c>
      <c r="AW166" s="13" t="s">
        <v>32</v>
      </c>
      <c r="AX166" s="13" t="s">
        <v>82</v>
      </c>
      <c r="AY166" s="159" t="s">
        <v>173</v>
      </c>
    </row>
    <row r="167" spans="2:65" s="1" customFormat="1" ht="24.2" customHeight="1">
      <c r="B167" s="32"/>
      <c r="C167" s="137" t="s">
        <v>209</v>
      </c>
      <c r="D167" s="137" t="s">
        <v>175</v>
      </c>
      <c r="E167" s="138" t="s">
        <v>210</v>
      </c>
      <c r="F167" s="139" t="s">
        <v>211</v>
      </c>
      <c r="G167" s="140" t="s">
        <v>178</v>
      </c>
      <c r="H167" s="141">
        <v>103.2</v>
      </c>
      <c r="I167" s="142"/>
      <c r="J167" s="143">
        <f>ROUND(I167*H167,2)</f>
        <v>0</v>
      </c>
      <c r="K167" s="144"/>
      <c r="L167" s="32"/>
      <c r="M167" s="145" t="s">
        <v>1</v>
      </c>
      <c r="N167" s="146" t="s">
        <v>40</v>
      </c>
      <c r="P167" s="147">
        <f>O167*H167</f>
        <v>0</v>
      </c>
      <c r="Q167" s="147">
        <v>0</v>
      </c>
      <c r="R167" s="147">
        <f>Q167*H167</f>
        <v>0</v>
      </c>
      <c r="S167" s="147">
        <v>0</v>
      </c>
      <c r="T167" s="148">
        <f>S167*H167</f>
        <v>0</v>
      </c>
      <c r="AR167" s="149" t="s">
        <v>179</v>
      </c>
      <c r="AT167" s="149" t="s">
        <v>175</v>
      </c>
      <c r="AU167" s="149" t="s">
        <v>84</v>
      </c>
      <c r="AY167" s="17" t="s">
        <v>173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82</v>
      </c>
      <c r="BK167" s="150">
        <f>ROUND(I167*H167,2)</f>
        <v>0</v>
      </c>
      <c r="BL167" s="17" t="s">
        <v>179</v>
      </c>
      <c r="BM167" s="149" t="s">
        <v>212</v>
      </c>
    </row>
    <row r="168" spans="2:65" s="13" customFormat="1">
      <c r="B168" s="158"/>
      <c r="D168" s="152" t="s">
        <v>181</v>
      </c>
      <c r="E168" s="159" t="s">
        <v>1</v>
      </c>
      <c r="F168" s="160" t="s">
        <v>213</v>
      </c>
      <c r="H168" s="161">
        <v>103.2</v>
      </c>
      <c r="I168" s="162"/>
      <c r="L168" s="158"/>
      <c r="M168" s="163"/>
      <c r="T168" s="164"/>
      <c r="AT168" s="159" t="s">
        <v>181</v>
      </c>
      <c r="AU168" s="159" t="s">
        <v>84</v>
      </c>
      <c r="AV168" s="13" t="s">
        <v>84</v>
      </c>
      <c r="AW168" s="13" t="s">
        <v>32</v>
      </c>
      <c r="AX168" s="13" t="s">
        <v>82</v>
      </c>
      <c r="AY168" s="159" t="s">
        <v>173</v>
      </c>
    </row>
    <row r="169" spans="2:65" s="1" customFormat="1" ht="33" customHeight="1">
      <c r="B169" s="32"/>
      <c r="C169" s="137" t="s">
        <v>214</v>
      </c>
      <c r="D169" s="137" t="s">
        <v>175</v>
      </c>
      <c r="E169" s="138" t="s">
        <v>215</v>
      </c>
      <c r="F169" s="139" t="s">
        <v>216</v>
      </c>
      <c r="G169" s="140" t="s">
        <v>178</v>
      </c>
      <c r="H169" s="141">
        <v>172.24799999999999</v>
      </c>
      <c r="I169" s="142"/>
      <c r="J169" s="143">
        <f>ROUND(I169*H169,2)</f>
        <v>0</v>
      </c>
      <c r="K169" s="144"/>
      <c r="L169" s="32"/>
      <c r="M169" s="145" t="s">
        <v>1</v>
      </c>
      <c r="N169" s="146" t="s">
        <v>40</v>
      </c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AR169" s="149" t="s">
        <v>179</v>
      </c>
      <c r="AT169" s="149" t="s">
        <v>175</v>
      </c>
      <c r="AU169" s="149" t="s">
        <v>84</v>
      </c>
      <c r="AY169" s="17" t="s">
        <v>173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82</v>
      </c>
      <c r="BK169" s="150">
        <f>ROUND(I169*H169,2)</f>
        <v>0</v>
      </c>
      <c r="BL169" s="17" t="s">
        <v>179</v>
      </c>
      <c r="BM169" s="149" t="s">
        <v>217</v>
      </c>
    </row>
    <row r="170" spans="2:65" s="13" customFormat="1">
      <c r="B170" s="158"/>
      <c r="D170" s="152" t="s">
        <v>181</v>
      </c>
      <c r="E170" s="159" t="s">
        <v>1</v>
      </c>
      <c r="F170" s="160" t="s">
        <v>218</v>
      </c>
      <c r="H170" s="161">
        <v>69.048000000000002</v>
      </c>
      <c r="I170" s="162"/>
      <c r="L170" s="158"/>
      <c r="M170" s="163"/>
      <c r="T170" s="164"/>
      <c r="AT170" s="159" t="s">
        <v>181</v>
      </c>
      <c r="AU170" s="159" t="s">
        <v>84</v>
      </c>
      <c r="AV170" s="13" t="s">
        <v>84</v>
      </c>
      <c r="AW170" s="13" t="s">
        <v>32</v>
      </c>
      <c r="AX170" s="13" t="s">
        <v>75</v>
      </c>
      <c r="AY170" s="159" t="s">
        <v>173</v>
      </c>
    </row>
    <row r="171" spans="2:65" s="12" customFormat="1">
      <c r="B171" s="151"/>
      <c r="D171" s="152" t="s">
        <v>181</v>
      </c>
      <c r="E171" s="153" t="s">
        <v>1</v>
      </c>
      <c r="F171" s="154" t="s">
        <v>187</v>
      </c>
      <c r="H171" s="153" t="s">
        <v>1</v>
      </c>
      <c r="I171" s="155"/>
      <c r="L171" s="151"/>
      <c r="M171" s="156"/>
      <c r="T171" s="157"/>
      <c r="AT171" s="153" t="s">
        <v>181</v>
      </c>
      <c r="AU171" s="153" t="s">
        <v>84</v>
      </c>
      <c r="AV171" s="12" t="s">
        <v>82</v>
      </c>
      <c r="AW171" s="12" t="s">
        <v>32</v>
      </c>
      <c r="AX171" s="12" t="s">
        <v>75</v>
      </c>
      <c r="AY171" s="153" t="s">
        <v>173</v>
      </c>
    </row>
    <row r="172" spans="2:65" s="13" customFormat="1">
      <c r="B172" s="158"/>
      <c r="D172" s="152" t="s">
        <v>181</v>
      </c>
      <c r="E172" s="159" t="s">
        <v>1</v>
      </c>
      <c r="F172" s="160" t="s">
        <v>188</v>
      </c>
      <c r="H172" s="161">
        <v>103.2</v>
      </c>
      <c r="I172" s="162"/>
      <c r="L172" s="158"/>
      <c r="M172" s="163"/>
      <c r="T172" s="164"/>
      <c r="AT172" s="159" t="s">
        <v>181</v>
      </c>
      <c r="AU172" s="159" t="s">
        <v>84</v>
      </c>
      <c r="AV172" s="13" t="s">
        <v>84</v>
      </c>
      <c r="AW172" s="13" t="s">
        <v>32</v>
      </c>
      <c r="AX172" s="13" t="s">
        <v>75</v>
      </c>
      <c r="AY172" s="159" t="s">
        <v>173</v>
      </c>
    </row>
    <row r="173" spans="2:65" s="14" customFormat="1">
      <c r="B173" s="165"/>
      <c r="D173" s="152" t="s">
        <v>181</v>
      </c>
      <c r="E173" s="166" t="s">
        <v>1</v>
      </c>
      <c r="F173" s="167" t="s">
        <v>219</v>
      </c>
      <c r="H173" s="168">
        <v>172.24799999999999</v>
      </c>
      <c r="I173" s="169"/>
      <c r="L173" s="165"/>
      <c r="M173" s="170"/>
      <c r="T173" s="171"/>
      <c r="AT173" s="166" t="s">
        <v>181</v>
      </c>
      <c r="AU173" s="166" t="s">
        <v>84</v>
      </c>
      <c r="AV173" s="14" t="s">
        <v>179</v>
      </c>
      <c r="AW173" s="14" t="s">
        <v>32</v>
      </c>
      <c r="AX173" s="14" t="s">
        <v>82</v>
      </c>
      <c r="AY173" s="166" t="s">
        <v>173</v>
      </c>
    </row>
    <row r="174" spans="2:65" s="1" customFormat="1" ht="37.9" customHeight="1">
      <c r="B174" s="32"/>
      <c r="C174" s="137" t="s">
        <v>220</v>
      </c>
      <c r="D174" s="137" t="s">
        <v>175</v>
      </c>
      <c r="E174" s="138" t="s">
        <v>221</v>
      </c>
      <c r="F174" s="139" t="s">
        <v>222</v>
      </c>
      <c r="G174" s="140" t="s">
        <v>178</v>
      </c>
      <c r="H174" s="141">
        <v>294.548</v>
      </c>
      <c r="I174" s="142"/>
      <c r="J174" s="143">
        <f>ROUND(I174*H174,2)</f>
        <v>0</v>
      </c>
      <c r="K174" s="144"/>
      <c r="L174" s="32"/>
      <c r="M174" s="145" t="s">
        <v>1</v>
      </c>
      <c r="N174" s="146" t="s">
        <v>40</v>
      </c>
      <c r="P174" s="147">
        <f>O174*H174</f>
        <v>0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AR174" s="149" t="s">
        <v>179</v>
      </c>
      <c r="AT174" s="149" t="s">
        <v>175</v>
      </c>
      <c r="AU174" s="149" t="s">
        <v>84</v>
      </c>
      <c r="AY174" s="17" t="s">
        <v>173</v>
      </c>
      <c r="BE174" s="150">
        <f>IF(N174="základní",J174,0)</f>
        <v>0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7" t="s">
        <v>82</v>
      </c>
      <c r="BK174" s="150">
        <f>ROUND(I174*H174,2)</f>
        <v>0</v>
      </c>
      <c r="BL174" s="17" t="s">
        <v>179</v>
      </c>
      <c r="BM174" s="149" t="s">
        <v>223</v>
      </c>
    </row>
    <row r="175" spans="2:65" s="13" customFormat="1">
      <c r="B175" s="158"/>
      <c r="D175" s="152" t="s">
        <v>181</v>
      </c>
      <c r="E175" s="159" t="s">
        <v>1</v>
      </c>
      <c r="F175" s="160" t="s">
        <v>224</v>
      </c>
      <c r="H175" s="161">
        <v>196.548</v>
      </c>
      <c r="I175" s="162"/>
      <c r="L175" s="158"/>
      <c r="M175" s="163"/>
      <c r="T175" s="164"/>
      <c r="AT175" s="159" t="s">
        <v>181</v>
      </c>
      <c r="AU175" s="159" t="s">
        <v>84</v>
      </c>
      <c r="AV175" s="13" t="s">
        <v>84</v>
      </c>
      <c r="AW175" s="13" t="s">
        <v>32</v>
      </c>
      <c r="AX175" s="13" t="s">
        <v>75</v>
      </c>
      <c r="AY175" s="159" t="s">
        <v>173</v>
      </c>
    </row>
    <row r="176" spans="2:65" s="12" customFormat="1">
      <c r="B176" s="151"/>
      <c r="D176" s="152" t="s">
        <v>181</v>
      </c>
      <c r="E176" s="153" t="s">
        <v>1</v>
      </c>
      <c r="F176" s="154" t="s">
        <v>225</v>
      </c>
      <c r="H176" s="153" t="s">
        <v>1</v>
      </c>
      <c r="I176" s="155"/>
      <c r="L176" s="151"/>
      <c r="M176" s="156"/>
      <c r="T176" s="157"/>
      <c r="AT176" s="153" t="s">
        <v>181</v>
      </c>
      <c r="AU176" s="153" t="s">
        <v>84</v>
      </c>
      <c r="AV176" s="12" t="s">
        <v>82</v>
      </c>
      <c r="AW176" s="12" t="s">
        <v>32</v>
      </c>
      <c r="AX176" s="12" t="s">
        <v>75</v>
      </c>
      <c r="AY176" s="153" t="s">
        <v>173</v>
      </c>
    </row>
    <row r="177" spans="2:65" s="13" customFormat="1">
      <c r="B177" s="158"/>
      <c r="D177" s="152" t="s">
        <v>181</v>
      </c>
      <c r="E177" s="159" t="s">
        <v>1</v>
      </c>
      <c r="F177" s="160" t="s">
        <v>226</v>
      </c>
      <c r="H177" s="161">
        <v>98</v>
      </c>
      <c r="I177" s="162"/>
      <c r="L177" s="158"/>
      <c r="M177" s="163"/>
      <c r="T177" s="164"/>
      <c r="AT177" s="159" t="s">
        <v>181</v>
      </c>
      <c r="AU177" s="159" t="s">
        <v>84</v>
      </c>
      <c r="AV177" s="13" t="s">
        <v>84</v>
      </c>
      <c r="AW177" s="13" t="s">
        <v>32</v>
      </c>
      <c r="AX177" s="13" t="s">
        <v>75</v>
      </c>
      <c r="AY177" s="159" t="s">
        <v>173</v>
      </c>
    </row>
    <row r="178" spans="2:65" s="14" customFormat="1">
      <c r="B178" s="165"/>
      <c r="D178" s="152" t="s">
        <v>181</v>
      </c>
      <c r="E178" s="166" t="s">
        <v>1</v>
      </c>
      <c r="F178" s="167" t="s">
        <v>219</v>
      </c>
      <c r="H178" s="168">
        <v>294.548</v>
      </c>
      <c r="I178" s="169"/>
      <c r="L178" s="165"/>
      <c r="M178" s="170"/>
      <c r="T178" s="171"/>
      <c r="AT178" s="166" t="s">
        <v>181</v>
      </c>
      <c r="AU178" s="166" t="s">
        <v>84</v>
      </c>
      <c r="AV178" s="14" t="s">
        <v>179</v>
      </c>
      <c r="AW178" s="14" t="s">
        <v>32</v>
      </c>
      <c r="AX178" s="14" t="s">
        <v>82</v>
      </c>
      <c r="AY178" s="166" t="s">
        <v>173</v>
      </c>
    </row>
    <row r="179" spans="2:65" s="1" customFormat="1" ht="37.9" customHeight="1">
      <c r="B179" s="32"/>
      <c r="C179" s="137" t="s">
        <v>227</v>
      </c>
      <c r="D179" s="137" t="s">
        <v>175</v>
      </c>
      <c r="E179" s="138" t="s">
        <v>228</v>
      </c>
      <c r="F179" s="139" t="s">
        <v>229</v>
      </c>
      <c r="G179" s="140" t="s">
        <v>178</v>
      </c>
      <c r="H179" s="141">
        <v>98.548000000000002</v>
      </c>
      <c r="I179" s="142"/>
      <c r="J179" s="143">
        <f>ROUND(I179*H179,2)</f>
        <v>0</v>
      </c>
      <c r="K179" s="144"/>
      <c r="L179" s="32"/>
      <c r="M179" s="145" t="s">
        <v>1</v>
      </c>
      <c r="N179" s="146" t="s">
        <v>40</v>
      </c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49" t="s">
        <v>179</v>
      </c>
      <c r="AT179" s="149" t="s">
        <v>175</v>
      </c>
      <c r="AU179" s="149" t="s">
        <v>84</v>
      </c>
      <c r="AY179" s="17" t="s">
        <v>173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7" t="s">
        <v>82</v>
      </c>
      <c r="BK179" s="150">
        <f>ROUND(I179*H179,2)</f>
        <v>0</v>
      </c>
      <c r="BL179" s="17" t="s">
        <v>179</v>
      </c>
      <c r="BM179" s="149" t="s">
        <v>230</v>
      </c>
    </row>
    <row r="180" spans="2:65" s="12" customFormat="1">
      <c r="B180" s="151"/>
      <c r="D180" s="152" t="s">
        <v>181</v>
      </c>
      <c r="E180" s="153" t="s">
        <v>1</v>
      </c>
      <c r="F180" s="154" t="s">
        <v>231</v>
      </c>
      <c r="H180" s="153" t="s">
        <v>1</v>
      </c>
      <c r="I180" s="155"/>
      <c r="L180" s="151"/>
      <c r="M180" s="156"/>
      <c r="T180" s="157"/>
      <c r="AT180" s="153" t="s">
        <v>181</v>
      </c>
      <c r="AU180" s="153" t="s">
        <v>84</v>
      </c>
      <c r="AV180" s="12" t="s">
        <v>82</v>
      </c>
      <c r="AW180" s="12" t="s">
        <v>32</v>
      </c>
      <c r="AX180" s="12" t="s">
        <v>75</v>
      </c>
      <c r="AY180" s="153" t="s">
        <v>173</v>
      </c>
    </row>
    <row r="181" spans="2:65" s="13" customFormat="1">
      <c r="B181" s="158"/>
      <c r="D181" s="152" t="s">
        <v>181</v>
      </c>
      <c r="E181" s="159" t="s">
        <v>1</v>
      </c>
      <c r="F181" s="160" t="s">
        <v>224</v>
      </c>
      <c r="H181" s="161">
        <v>196.548</v>
      </c>
      <c r="I181" s="162"/>
      <c r="L181" s="158"/>
      <c r="M181" s="163"/>
      <c r="T181" s="164"/>
      <c r="AT181" s="159" t="s">
        <v>181</v>
      </c>
      <c r="AU181" s="159" t="s">
        <v>84</v>
      </c>
      <c r="AV181" s="13" t="s">
        <v>84</v>
      </c>
      <c r="AW181" s="13" t="s">
        <v>32</v>
      </c>
      <c r="AX181" s="13" t="s">
        <v>75</v>
      </c>
      <c r="AY181" s="159" t="s">
        <v>173</v>
      </c>
    </row>
    <row r="182" spans="2:65" s="12" customFormat="1">
      <c r="B182" s="151"/>
      <c r="D182" s="152" t="s">
        <v>181</v>
      </c>
      <c r="E182" s="153" t="s">
        <v>1</v>
      </c>
      <c r="F182" s="154" t="s">
        <v>232</v>
      </c>
      <c r="H182" s="153" t="s">
        <v>1</v>
      </c>
      <c r="I182" s="155"/>
      <c r="L182" s="151"/>
      <c r="M182" s="156"/>
      <c r="T182" s="157"/>
      <c r="AT182" s="153" t="s">
        <v>181</v>
      </c>
      <c r="AU182" s="153" t="s">
        <v>84</v>
      </c>
      <c r="AV182" s="12" t="s">
        <v>82</v>
      </c>
      <c r="AW182" s="12" t="s">
        <v>32</v>
      </c>
      <c r="AX182" s="12" t="s">
        <v>75</v>
      </c>
      <c r="AY182" s="153" t="s">
        <v>173</v>
      </c>
    </row>
    <row r="183" spans="2:65" s="13" customFormat="1">
      <c r="B183" s="158"/>
      <c r="D183" s="152" t="s">
        <v>181</v>
      </c>
      <c r="E183" s="159" t="s">
        <v>1</v>
      </c>
      <c r="F183" s="160" t="s">
        <v>233</v>
      </c>
      <c r="H183" s="161">
        <v>-98</v>
      </c>
      <c r="I183" s="162"/>
      <c r="L183" s="158"/>
      <c r="M183" s="163"/>
      <c r="T183" s="164"/>
      <c r="AT183" s="159" t="s">
        <v>181</v>
      </c>
      <c r="AU183" s="159" t="s">
        <v>84</v>
      </c>
      <c r="AV183" s="13" t="s">
        <v>84</v>
      </c>
      <c r="AW183" s="13" t="s">
        <v>32</v>
      </c>
      <c r="AX183" s="13" t="s">
        <v>75</v>
      </c>
      <c r="AY183" s="159" t="s">
        <v>173</v>
      </c>
    </row>
    <row r="184" spans="2:65" s="14" customFormat="1">
      <c r="B184" s="165"/>
      <c r="D184" s="152" t="s">
        <v>181</v>
      </c>
      <c r="E184" s="166" t="s">
        <v>1</v>
      </c>
      <c r="F184" s="167" t="s">
        <v>219</v>
      </c>
      <c r="H184" s="168">
        <v>98.548000000000002</v>
      </c>
      <c r="I184" s="169"/>
      <c r="L184" s="165"/>
      <c r="M184" s="170"/>
      <c r="T184" s="171"/>
      <c r="AT184" s="166" t="s">
        <v>181</v>
      </c>
      <c r="AU184" s="166" t="s">
        <v>84</v>
      </c>
      <c r="AV184" s="14" t="s">
        <v>179</v>
      </c>
      <c r="AW184" s="14" t="s">
        <v>32</v>
      </c>
      <c r="AX184" s="14" t="s">
        <v>82</v>
      </c>
      <c r="AY184" s="166" t="s">
        <v>173</v>
      </c>
    </row>
    <row r="185" spans="2:65" s="1" customFormat="1" ht="37.9" customHeight="1">
      <c r="B185" s="32"/>
      <c r="C185" s="137" t="s">
        <v>234</v>
      </c>
      <c r="D185" s="137" t="s">
        <v>175</v>
      </c>
      <c r="E185" s="138" t="s">
        <v>235</v>
      </c>
      <c r="F185" s="139" t="s">
        <v>236</v>
      </c>
      <c r="G185" s="140" t="s">
        <v>178</v>
      </c>
      <c r="H185" s="141">
        <v>985.48</v>
      </c>
      <c r="I185" s="142"/>
      <c r="J185" s="143">
        <f>ROUND(I185*H185,2)</f>
        <v>0</v>
      </c>
      <c r="K185" s="144"/>
      <c r="L185" s="32"/>
      <c r="M185" s="145" t="s">
        <v>1</v>
      </c>
      <c r="N185" s="146" t="s">
        <v>40</v>
      </c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49" t="s">
        <v>179</v>
      </c>
      <c r="AT185" s="149" t="s">
        <v>175</v>
      </c>
      <c r="AU185" s="149" t="s">
        <v>84</v>
      </c>
      <c r="AY185" s="17" t="s">
        <v>173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82</v>
      </c>
      <c r="BK185" s="150">
        <f>ROUND(I185*H185,2)</f>
        <v>0</v>
      </c>
      <c r="BL185" s="17" t="s">
        <v>179</v>
      </c>
      <c r="BM185" s="149" t="s">
        <v>237</v>
      </c>
    </row>
    <row r="186" spans="2:65" s="13" customFormat="1">
      <c r="B186" s="158"/>
      <c r="D186" s="152" t="s">
        <v>181</v>
      </c>
      <c r="E186" s="159" t="s">
        <v>1</v>
      </c>
      <c r="F186" s="160" t="s">
        <v>238</v>
      </c>
      <c r="H186" s="161">
        <v>985.48</v>
      </c>
      <c r="I186" s="162"/>
      <c r="L186" s="158"/>
      <c r="M186" s="163"/>
      <c r="T186" s="164"/>
      <c r="AT186" s="159" t="s">
        <v>181</v>
      </c>
      <c r="AU186" s="159" t="s">
        <v>84</v>
      </c>
      <c r="AV186" s="13" t="s">
        <v>84</v>
      </c>
      <c r="AW186" s="13" t="s">
        <v>32</v>
      </c>
      <c r="AX186" s="13" t="s">
        <v>82</v>
      </c>
      <c r="AY186" s="159" t="s">
        <v>173</v>
      </c>
    </row>
    <row r="187" spans="2:65" s="1" customFormat="1" ht="24.2" customHeight="1">
      <c r="B187" s="32"/>
      <c r="C187" s="137" t="s">
        <v>8</v>
      </c>
      <c r="D187" s="137" t="s">
        <v>175</v>
      </c>
      <c r="E187" s="138" t="s">
        <v>239</v>
      </c>
      <c r="F187" s="139" t="s">
        <v>240</v>
      </c>
      <c r="G187" s="140" t="s">
        <v>178</v>
      </c>
      <c r="H187" s="141">
        <v>98.548000000000002</v>
      </c>
      <c r="I187" s="142"/>
      <c r="J187" s="143">
        <f>ROUND(I187*H187,2)</f>
        <v>0</v>
      </c>
      <c r="K187" s="144"/>
      <c r="L187" s="32"/>
      <c r="M187" s="145" t="s">
        <v>1</v>
      </c>
      <c r="N187" s="146" t="s">
        <v>40</v>
      </c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49" t="s">
        <v>179</v>
      </c>
      <c r="AT187" s="149" t="s">
        <v>175</v>
      </c>
      <c r="AU187" s="149" t="s">
        <v>84</v>
      </c>
      <c r="AY187" s="17" t="s">
        <v>173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7" t="s">
        <v>82</v>
      </c>
      <c r="BK187" s="150">
        <f>ROUND(I187*H187,2)</f>
        <v>0</v>
      </c>
      <c r="BL187" s="17" t="s">
        <v>179</v>
      </c>
      <c r="BM187" s="149" t="s">
        <v>241</v>
      </c>
    </row>
    <row r="188" spans="2:65" s="13" customFormat="1">
      <c r="B188" s="158"/>
      <c r="D188" s="152" t="s">
        <v>181</v>
      </c>
      <c r="E188" s="159" t="s">
        <v>1</v>
      </c>
      <c r="F188" s="160" t="s">
        <v>242</v>
      </c>
      <c r="H188" s="161">
        <v>98.548000000000002</v>
      </c>
      <c r="I188" s="162"/>
      <c r="L188" s="158"/>
      <c r="M188" s="163"/>
      <c r="T188" s="164"/>
      <c r="AT188" s="159" t="s">
        <v>181</v>
      </c>
      <c r="AU188" s="159" t="s">
        <v>84</v>
      </c>
      <c r="AV188" s="13" t="s">
        <v>84</v>
      </c>
      <c r="AW188" s="13" t="s">
        <v>32</v>
      </c>
      <c r="AX188" s="13" t="s">
        <v>82</v>
      </c>
      <c r="AY188" s="159" t="s">
        <v>173</v>
      </c>
    </row>
    <row r="189" spans="2:65" s="1" customFormat="1" ht="16.5" customHeight="1">
      <c r="B189" s="32"/>
      <c r="C189" s="137" t="s">
        <v>243</v>
      </c>
      <c r="D189" s="137" t="s">
        <v>175</v>
      </c>
      <c r="E189" s="138" t="s">
        <v>244</v>
      </c>
      <c r="F189" s="139" t="s">
        <v>245</v>
      </c>
      <c r="G189" s="140" t="s">
        <v>178</v>
      </c>
      <c r="H189" s="141">
        <v>98.548000000000002</v>
      </c>
      <c r="I189" s="142"/>
      <c r="J189" s="143">
        <f>ROUND(I189*H189,2)</f>
        <v>0</v>
      </c>
      <c r="K189" s="144"/>
      <c r="L189" s="32"/>
      <c r="M189" s="145" t="s">
        <v>1</v>
      </c>
      <c r="N189" s="146" t="s">
        <v>40</v>
      </c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49" t="s">
        <v>179</v>
      </c>
      <c r="AT189" s="149" t="s">
        <v>175</v>
      </c>
      <c r="AU189" s="149" t="s">
        <v>84</v>
      </c>
      <c r="AY189" s="17" t="s">
        <v>173</v>
      </c>
      <c r="BE189" s="150">
        <f>IF(N189="základní",J189,0)</f>
        <v>0</v>
      </c>
      <c r="BF189" s="150">
        <f>IF(N189="snížená",J189,0)</f>
        <v>0</v>
      </c>
      <c r="BG189" s="150">
        <f>IF(N189="zákl. přenesená",J189,0)</f>
        <v>0</v>
      </c>
      <c r="BH189" s="150">
        <f>IF(N189="sníž. přenesená",J189,0)</f>
        <v>0</v>
      </c>
      <c r="BI189" s="150">
        <f>IF(N189="nulová",J189,0)</f>
        <v>0</v>
      </c>
      <c r="BJ189" s="17" t="s">
        <v>82</v>
      </c>
      <c r="BK189" s="150">
        <f>ROUND(I189*H189,2)</f>
        <v>0</v>
      </c>
      <c r="BL189" s="17" t="s">
        <v>179</v>
      </c>
      <c r="BM189" s="149" t="s">
        <v>246</v>
      </c>
    </row>
    <row r="190" spans="2:65" s="13" customFormat="1">
      <c r="B190" s="158"/>
      <c r="D190" s="152" t="s">
        <v>181</v>
      </c>
      <c r="E190" s="159" t="s">
        <v>1</v>
      </c>
      <c r="F190" s="160" t="s">
        <v>242</v>
      </c>
      <c r="H190" s="161">
        <v>98.548000000000002</v>
      </c>
      <c r="I190" s="162"/>
      <c r="L190" s="158"/>
      <c r="M190" s="163"/>
      <c r="T190" s="164"/>
      <c r="AT190" s="159" t="s">
        <v>181</v>
      </c>
      <c r="AU190" s="159" t="s">
        <v>84</v>
      </c>
      <c r="AV190" s="13" t="s">
        <v>84</v>
      </c>
      <c r="AW190" s="13" t="s">
        <v>32</v>
      </c>
      <c r="AX190" s="13" t="s">
        <v>82</v>
      </c>
      <c r="AY190" s="159" t="s">
        <v>173</v>
      </c>
    </row>
    <row r="191" spans="2:65" s="1" customFormat="1" ht="24.2" customHeight="1">
      <c r="B191" s="32"/>
      <c r="C191" s="137" t="s">
        <v>247</v>
      </c>
      <c r="D191" s="137" t="s">
        <v>175</v>
      </c>
      <c r="E191" s="138" t="s">
        <v>248</v>
      </c>
      <c r="F191" s="139" t="s">
        <v>249</v>
      </c>
      <c r="G191" s="140" t="s">
        <v>250</v>
      </c>
      <c r="H191" s="141">
        <v>187.24100000000001</v>
      </c>
      <c r="I191" s="142"/>
      <c r="J191" s="143">
        <f>ROUND(I191*H191,2)</f>
        <v>0</v>
      </c>
      <c r="K191" s="144"/>
      <c r="L191" s="32"/>
      <c r="M191" s="145" t="s">
        <v>1</v>
      </c>
      <c r="N191" s="146" t="s">
        <v>40</v>
      </c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49" t="s">
        <v>179</v>
      </c>
      <c r="AT191" s="149" t="s">
        <v>175</v>
      </c>
      <c r="AU191" s="149" t="s">
        <v>84</v>
      </c>
      <c r="AY191" s="17" t="s">
        <v>173</v>
      </c>
      <c r="BE191" s="150">
        <f>IF(N191="základní",J191,0)</f>
        <v>0</v>
      </c>
      <c r="BF191" s="150">
        <f>IF(N191="snížená",J191,0)</f>
        <v>0</v>
      </c>
      <c r="BG191" s="150">
        <f>IF(N191="zákl. přenesená",J191,0)</f>
        <v>0</v>
      </c>
      <c r="BH191" s="150">
        <f>IF(N191="sníž. přenesená",J191,0)</f>
        <v>0</v>
      </c>
      <c r="BI191" s="150">
        <f>IF(N191="nulová",J191,0)</f>
        <v>0</v>
      </c>
      <c r="BJ191" s="17" t="s">
        <v>82</v>
      </c>
      <c r="BK191" s="150">
        <f>ROUND(I191*H191,2)</f>
        <v>0</v>
      </c>
      <c r="BL191" s="17" t="s">
        <v>179</v>
      </c>
      <c r="BM191" s="149" t="s">
        <v>251</v>
      </c>
    </row>
    <row r="192" spans="2:65" s="13" customFormat="1">
      <c r="B192" s="158"/>
      <c r="D192" s="152" t="s">
        <v>181</v>
      </c>
      <c r="E192" s="159" t="s">
        <v>1</v>
      </c>
      <c r="F192" s="160" t="s">
        <v>252</v>
      </c>
      <c r="H192" s="161">
        <v>187.24100000000001</v>
      </c>
      <c r="I192" s="162"/>
      <c r="L192" s="158"/>
      <c r="M192" s="163"/>
      <c r="T192" s="164"/>
      <c r="AT192" s="159" t="s">
        <v>181</v>
      </c>
      <c r="AU192" s="159" t="s">
        <v>84</v>
      </c>
      <c r="AV192" s="13" t="s">
        <v>84</v>
      </c>
      <c r="AW192" s="13" t="s">
        <v>32</v>
      </c>
      <c r="AX192" s="13" t="s">
        <v>82</v>
      </c>
      <c r="AY192" s="159" t="s">
        <v>173</v>
      </c>
    </row>
    <row r="193" spans="2:65" s="1" customFormat="1" ht="24.2" customHeight="1">
      <c r="B193" s="32"/>
      <c r="C193" s="137" t="s">
        <v>253</v>
      </c>
      <c r="D193" s="137" t="s">
        <v>175</v>
      </c>
      <c r="E193" s="138" t="s">
        <v>254</v>
      </c>
      <c r="F193" s="139" t="s">
        <v>255</v>
      </c>
      <c r="G193" s="140" t="s">
        <v>178</v>
      </c>
      <c r="H193" s="141">
        <v>98</v>
      </c>
      <c r="I193" s="142"/>
      <c r="J193" s="143">
        <f>ROUND(I193*H193,2)</f>
        <v>0</v>
      </c>
      <c r="K193" s="144"/>
      <c r="L193" s="32"/>
      <c r="M193" s="145" t="s">
        <v>1</v>
      </c>
      <c r="N193" s="146" t="s">
        <v>40</v>
      </c>
      <c r="P193" s="147">
        <f>O193*H193</f>
        <v>0</v>
      </c>
      <c r="Q193" s="147">
        <v>0</v>
      </c>
      <c r="R193" s="147">
        <f>Q193*H193</f>
        <v>0</v>
      </c>
      <c r="S193" s="147">
        <v>0</v>
      </c>
      <c r="T193" s="148">
        <f>S193*H193</f>
        <v>0</v>
      </c>
      <c r="AR193" s="149" t="s">
        <v>179</v>
      </c>
      <c r="AT193" s="149" t="s">
        <v>175</v>
      </c>
      <c r="AU193" s="149" t="s">
        <v>84</v>
      </c>
      <c r="AY193" s="17" t="s">
        <v>173</v>
      </c>
      <c r="BE193" s="150">
        <f>IF(N193="základní",J193,0)</f>
        <v>0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7" t="s">
        <v>82</v>
      </c>
      <c r="BK193" s="150">
        <f>ROUND(I193*H193,2)</f>
        <v>0</v>
      </c>
      <c r="BL193" s="17" t="s">
        <v>179</v>
      </c>
      <c r="BM193" s="149" t="s">
        <v>256</v>
      </c>
    </row>
    <row r="194" spans="2:65" s="12" customFormat="1">
      <c r="B194" s="151"/>
      <c r="D194" s="152" t="s">
        <v>181</v>
      </c>
      <c r="E194" s="153" t="s">
        <v>1</v>
      </c>
      <c r="F194" s="154" t="s">
        <v>257</v>
      </c>
      <c r="H194" s="153" t="s">
        <v>1</v>
      </c>
      <c r="I194" s="155"/>
      <c r="L194" s="151"/>
      <c r="M194" s="156"/>
      <c r="T194" s="157"/>
      <c r="AT194" s="153" t="s">
        <v>181</v>
      </c>
      <c r="AU194" s="153" t="s">
        <v>84</v>
      </c>
      <c r="AV194" s="12" t="s">
        <v>82</v>
      </c>
      <c r="AW194" s="12" t="s">
        <v>32</v>
      </c>
      <c r="AX194" s="12" t="s">
        <v>75</v>
      </c>
      <c r="AY194" s="153" t="s">
        <v>173</v>
      </c>
    </row>
    <row r="195" spans="2:65" s="13" customFormat="1">
      <c r="B195" s="158"/>
      <c r="D195" s="152" t="s">
        <v>181</v>
      </c>
      <c r="E195" s="159" t="s">
        <v>1</v>
      </c>
      <c r="F195" s="160" t="s">
        <v>226</v>
      </c>
      <c r="H195" s="161">
        <v>98</v>
      </c>
      <c r="I195" s="162"/>
      <c r="L195" s="158"/>
      <c r="M195" s="163"/>
      <c r="T195" s="164"/>
      <c r="AT195" s="159" t="s">
        <v>181</v>
      </c>
      <c r="AU195" s="159" t="s">
        <v>84</v>
      </c>
      <c r="AV195" s="13" t="s">
        <v>84</v>
      </c>
      <c r="AW195" s="13" t="s">
        <v>32</v>
      </c>
      <c r="AX195" s="13" t="s">
        <v>82</v>
      </c>
      <c r="AY195" s="159" t="s">
        <v>173</v>
      </c>
    </row>
    <row r="196" spans="2:65" s="1" customFormat="1" ht="37.9" customHeight="1">
      <c r="B196" s="32"/>
      <c r="C196" s="137" t="s">
        <v>258</v>
      </c>
      <c r="D196" s="137" t="s">
        <v>175</v>
      </c>
      <c r="E196" s="138" t="s">
        <v>259</v>
      </c>
      <c r="F196" s="139" t="s">
        <v>260</v>
      </c>
      <c r="G196" s="140" t="s">
        <v>197</v>
      </c>
      <c r="H196" s="141">
        <v>300</v>
      </c>
      <c r="I196" s="142"/>
      <c r="J196" s="143">
        <f>ROUND(I196*H196,2)</f>
        <v>0</v>
      </c>
      <c r="K196" s="144"/>
      <c r="L196" s="32"/>
      <c r="M196" s="145" t="s">
        <v>1</v>
      </c>
      <c r="N196" s="146" t="s">
        <v>40</v>
      </c>
      <c r="P196" s="147">
        <f>O196*H196</f>
        <v>0</v>
      </c>
      <c r="Q196" s="147">
        <v>0</v>
      </c>
      <c r="R196" s="147">
        <f>Q196*H196</f>
        <v>0</v>
      </c>
      <c r="S196" s="147">
        <v>0</v>
      </c>
      <c r="T196" s="148">
        <f>S196*H196</f>
        <v>0</v>
      </c>
      <c r="AR196" s="149" t="s">
        <v>179</v>
      </c>
      <c r="AT196" s="149" t="s">
        <v>175</v>
      </c>
      <c r="AU196" s="149" t="s">
        <v>84</v>
      </c>
      <c r="AY196" s="17" t="s">
        <v>173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7" t="s">
        <v>82</v>
      </c>
      <c r="BK196" s="150">
        <f>ROUND(I196*H196,2)</f>
        <v>0</v>
      </c>
      <c r="BL196" s="17" t="s">
        <v>179</v>
      </c>
      <c r="BM196" s="149" t="s">
        <v>261</v>
      </c>
    </row>
    <row r="197" spans="2:65" s="12" customFormat="1">
      <c r="B197" s="151"/>
      <c r="D197" s="152" t="s">
        <v>181</v>
      </c>
      <c r="E197" s="153" t="s">
        <v>1</v>
      </c>
      <c r="F197" s="154" t="s">
        <v>262</v>
      </c>
      <c r="H197" s="153" t="s">
        <v>1</v>
      </c>
      <c r="I197" s="155"/>
      <c r="L197" s="151"/>
      <c r="M197" s="156"/>
      <c r="T197" s="157"/>
      <c r="AT197" s="153" t="s">
        <v>181</v>
      </c>
      <c r="AU197" s="153" t="s">
        <v>84</v>
      </c>
      <c r="AV197" s="12" t="s">
        <v>82</v>
      </c>
      <c r="AW197" s="12" t="s">
        <v>32</v>
      </c>
      <c r="AX197" s="12" t="s">
        <v>75</v>
      </c>
      <c r="AY197" s="153" t="s">
        <v>173</v>
      </c>
    </row>
    <row r="198" spans="2:65" s="13" customFormat="1">
      <c r="B198" s="158"/>
      <c r="D198" s="152" t="s">
        <v>181</v>
      </c>
      <c r="E198" s="159" t="s">
        <v>1</v>
      </c>
      <c r="F198" s="160" t="s">
        <v>263</v>
      </c>
      <c r="H198" s="161">
        <v>300</v>
      </c>
      <c r="I198" s="162"/>
      <c r="L198" s="158"/>
      <c r="M198" s="163"/>
      <c r="T198" s="164"/>
      <c r="AT198" s="159" t="s">
        <v>181</v>
      </c>
      <c r="AU198" s="159" t="s">
        <v>84</v>
      </c>
      <c r="AV198" s="13" t="s">
        <v>84</v>
      </c>
      <c r="AW198" s="13" t="s">
        <v>32</v>
      </c>
      <c r="AX198" s="13" t="s">
        <v>82</v>
      </c>
      <c r="AY198" s="159" t="s">
        <v>173</v>
      </c>
    </row>
    <row r="199" spans="2:65" s="1" customFormat="1" ht="24.2" customHeight="1">
      <c r="B199" s="32"/>
      <c r="C199" s="137" t="s">
        <v>264</v>
      </c>
      <c r="D199" s="137" t="s">
        <v>175</v>
      </c>
      <c r="E199" s="138" t="s">
        <v>265</v>
      </c>
      <c r="F199" s="139" t="s">
        <v>266</v>
      </c>
      <c r="G199" s="140" t="s">
        <v>197</v>
      </c>
      <c r="H199" s="141">
        <v>300</v>
      </c>
      <c r="I199" s="142"/>
      <c r="J199" s="143">
        <f>ROUND(I199*H199,2)</f>
        <v>0</v>
      </c>
      <c r="K199" s="144"/>
      <c r="L199" s="32"/>
      <c r="M199" s="145" t="s">
        <v>1</v>
      </c>
      <c r="N199" s="146" t="s">
        <v>40</v>
      </c>
      <c r="P199" s="147">
        <f>O199*H199</f>
        <v>0</v>
      </c>
      <c r="Q199" s="147">
        <v>0</v>
      </c>
      <c r="R199" s="147">
        <f>Q199*H199</f>
        <v>0</v>
      </c>
      <c r="S199" s="147">
        <v>0</v>
      </c>
      <c r="T199" s="148">
        <f>S199*H199</f>
        <v>0</v>
      </c>
      <c r="AR199" s="149" t="s">
        <v>179</v>
      </c>
      <c r="AT199" s="149" t="s">
        <v>175</v>
      </c>
      <c r="AU199" s="149" t="s">
        <v>84</v>
      </c>
      <c r="AY199" s="17" t="s">
        <v>173</v>
      </c>
      <c r="BE199" s="150">
        <f>IF(N199="základní",J199,0)</f>
        <v>0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7" t="s">
        <v>82</v>
      </c>
      <c r="BK199" s="150">
        <f>ROUND(I199*H199,2)</f>
        <v>0</v>
      </c>
      <c r="BL199" s="17" t="s">
        <v>179</v>
      </c>
      <c r="BM199" s="149" t="s">
        <v>267</v>
      </c>
    </row>
    <row r="200" spans="2:65" s="12" customFormat="1">
      <c r="B200" s="151"/>
      <c r="D200" s="152" t="s">
        <v>181</v>
      </c>
      <c r="E200" s="153" t="s">
        <v>1</v>
      </c>
      <c r="F200" s="154" t="s">
        <v>262</v>
      </c>
      <c r="H200" s="153" t="s">
        <v>1</v>
      </c>
      <c r="I200" s="155"/>
      <c r="L200" s="151"/>
      <c r="M200" s="156"/>
      <c r="T200" s="157"/>
      <c r="AT200" s="153" t="s">
        <v>181</v>
      </c>
      <c r="AU200" s="153" t="s">
        <v>84</v>
      </c>
      <c r="AV200" s="12" t="s">
        <v>82</v>
      </c>
      <c r="AW200" s="12" t="s">
        <v>32</v>
      </c>
      <c r="AX200" s="12" t="s">
        <v>75</v>
      </c>
      <c r="AY200" s="153" t="s">
        <v>173</v>
      </c>
    </row>
    <row r="201" spans="2:65" s="13" customFormat="1">
      <c r="B201" s="158"/>
      <c r="D201" s="152" t="s">
        <v>181</v>
      </c>
      <c r="E201" s="159" t="s">
        <v>1</v>
      </c>
      <c r="F201" s="160" t="s">
        <v>263</v>
      </c>
      <c r="H201" s="161">
        <v>300</v>
      </c>
      <c r="I201" s="162"/>
      <c r="L201" s="158"/>
      <c r="M201" s="163"/>
      <c r="T201" s="164"/>
      <c r="AT201" s="159" t="s">
        <v>181</v>
      </c>
      <c r="AU201" s="159" t="s">
        <v>84</v>
      </c>
      <c r="AV201" s="13" t="s">
        <v>84</v>
      </c>
      <c r="AW201" s="13" t="s">
        <v>32</v>
      </c>
      <c r="AX201" s="13" t="s">
        <v>82</v>
      </c>
      <c r="AY201" s="159" t="s">
        <v>173</v>
      </c>
    </row>
    <row r="202" spans="2:65" s="1" customFormat="1" ht="16.5" customHeight="1">
      <c r="B202" s="32"/>
      <c r="C202" s="172" t="s">
        <v>268</v>
      </c>
      <c r="D202" s="172" t="s">
        <v>269</v>
      </c>
      <c r="E202" s="173" t="s">
        <v>270</v>
      </c>
      <c r="F202" s="174" t="s">
        <v>271</v>
      </c>
      <c r="G202" s="175" t="s">
        <v>272</v>
      </c>
      <c r="H202" s="176">
        <v>4.5</v>
      </c>
      <c r="I202" s="177"/>
      <c r="J202" s="178">
        <f>ROUND(I202*H202,2)</f>
        <v>0</v>
      </c>
      <c r="K202" s="179"/>
      <c r="L202" s="180"/>
      <c r="M202" s="181" t="s">
        <v>1</v>
      </c>
      <c r="N202" s="182" t="s">
        <v>40</v>
      </c>
      <c r="P202" s="147">
        <f>O202*H202</f>
        <v>0</v>
      </c>
      <c r="Q202" s="147">
        <v>1E-3</v>
      </c>
      <c r="R202" s="147">
        <f>Q202*H202</f>
        <v>4.5000000000000005E-3</v>
      </c>
      <c r="S202" s="147">
        <v>0</v>
      </c>
      <c r="T202" s="148">
        <f>S202*H202</f>
        <v>0</v>
      </c>
      <c r="AR202" s="149" t="s">
        <v>214</v>
      </c>
      <c r="AT202" s="149" t="s">
        <v>269</v>
      </c>
      <c r="AU202" s="149" t="s">
        <v>84</v>
      </c>
      <c r="AY202" s="17" t="s">
        <v>173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7" t="s">
        <v>82</v>
      </c>
      <c r="BK202" s="150">
        <f>ROUND(I202*H202,2)</f>
        <v>0</v>
      </c>
      <c r="BL202" s="17" t="s">
        <v>179</v>
      </c>
      <c r="BM202" s="149" t="s">
        <v>273</v>
      </c>
    </row>
    <row r="203" spans="2:65" s="13" customFormat="1">
      <c r="B203" s="158"/>
      <c r="D203" s="152" t="s">
        <v>181</v>
      </c>
      <c r="E203" s="159" t="s">
        <v>1</v>
      </c>
      <c r="F203" s="160" t="s">
        <v>263</v>
      </c>
      <c r="H203" s="161">
        <v>300</v>
      </c>
      <c r="I203" s="162"/>
      <c r="L203" s="158"/>
      <c r="M203" s="163"/>
      <c r="T203" s="164"/>
      <c r="AT203" s="159" t="s">
        <v>181</v>
      </c>
      <c r="AU203" s="159" t="s">
        <v>84</v>
      </c>
      <c r="AV203" s="13" t="s">
        <v>84</v>
      </c>
      <c r="AW203" s="13" t="s">
        <v>32</v>
      </c>
      <c r="AX203" s="13" t="s">
        <v>75</v>
      </c>
      <c r="AY203" s="159" t="s">
        <v>173</v>
      </c>
    </row>
    <row r="204" spans="2:65" s="13" customFormat="1">
      <c r="B204" s="158"/>
      <c r="D204" s="152" t="s">
        <v>181</v>
      </c>
      <c r="E204" s="159" t="s">
        <v>1</v>
      </c>
      <c r="F204" s="160" t="s">
        <v>274</v>
      </c>
      <c r="H204" s="161">
        <v>4.5</v>
      </c>
      <c r="I204" s="162"/>
      <c r="L204" s="158"/>
      <c r="M204" s="163"/>
      <c r="T204" s="164"/>
      <c r="AT204" s="159" t="s">
        <v>181</v>
      </c>
      <c r="AU204" s="159" t="s">
        <v>84</v>
      </c>
      <c r="AV204" s="13" t="s">
        <v>84</v>
      </c>
      <c r="AW204" s="13" t="s">
        <v>32</v>
      </c>
      <c r="AX204" s="13" t="s">
        <v>82</v>
      </c>
      <c r="AY204" s="159" t="s">
        <v>173</v>
      </c>
    </row>
    <row r="205" spans="2:65" s="11" customFormat="1" ht="22.9" customHeight="1">
      <c r="B205" s="125"/>
      <c r="D205" s="126" t="s">
        <v>74</v>
      </c>
      <c r="E205" s="135" t="s">
        <v>234</v>
      </c>
      <c r="F205" s="135" t="s">
        <v>275</v>
      </c>
      <c r="I205" s="128"/>
      <c r="J205" s="136">
        <f>BK205</f>
        <v>0</v>
      </c>
      <c r="L205" s="125"/>
      <c r="M205" s="130"/>
      <c r="P205" s="131">
        <f>SUM(P206:P226)</f>
        <v>0</v>
      </c>
      <c r="R205" s="131">
        <f>SUM(R206:R226)</f>
        <v>0</v>
      </c>
      <c r="T205" s="132">
        <f>SUM(T206:T226)</f>
        <v>12.104999999999999</v>
      </c>
      <c r="AR205" s="126" t="s">
        <v>82</v>
      </c>
      <c r="AT205" s="133" t="s">
        <v>74</v>
      </c>
      <c r="AU205" s="133" t="s">
        <v>82</v>
      </c>
      <c r="AY205" s="126" t="s">
        <v>173</v>
      </c>
      <c r="BK205" s="134">
        <f>SUM(BK206:BK226)</f>
        <v>0</v>
      </c>
    </row>
    <row r="206" spans="2:65" s="1" customFormat="1" ht="24.2" customHeight="1">
      <c r="B206" s="32"/>
      <c r="C206" s="137" t="s">
        <v>276</v>
      </c>
      <c r="D206" s="137" t="s">
        <v>175</v>
      </c>
      <c r="E206" s="138" t="s">
        <v>277</v>
      </c>
      <c r="F206" s="139" t="s">
        <v>278</v>
      </c>
      <c r="G206" s="140" t="s">
        <v>197</v>
      </c>
      <c r="H206" s="141">
        <v>3</v>
      </c>
      <c r="I206" s="142"/>
      <c r="J206" s="143">
        <f>ROUND(I206*H206,2)</f>
        <v>0</v>
      </c>
      <c r="K206" s="144"/>
      <c r="L206" s="32"/>
      <c r="M206" s="145" t="s">
        <v>1</v>
      </c>
      <c r="N206" s="146" t="s">
        <v>40</v>
      </c>
      <c r="P206" s="147">
        <f>O206*H206</f>
        <v>0</v>
      </c>
      <c r="Q206" s="147">
        <v>0</v>
      </c>
      <c r="R206" s="147">
        <f>Q206*H206</f>
        <v>0</v>
      </c>
      <c r="S206" s="147">
        <v>0.255</v>
      </c>
      <c r="T206" s="148">
        <f>S206*H206</f>
        <v>0.76500000000000001</v>
      </c>
      <c r="AR206" s="149" t="s">
        <v>179</v>
      </c>
      <c r="AT206" s="149" t="s">
        <v>175</v>
      </c>
      <c r="AU206" s="149" t="s">
        <v>84</v>
      </c>
      <c r="AY206" s="17" t="s">
        <v>173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82</v>
      </c>
      <c r="BK206" s="150">
        <f>ROUND(I206*H206,2)</f>
        <v>0</v>
      </c>
      <c r="BL206" s="17" t="s">
        <v>179</v>
      </c>
      <c r="BM206" s="149" t="s">
        <v>279</v>
      </c>
    </row>
    <row r="207" spans="2:65" s="12" customFormat="1">
      <c r="B207" s="151"/>
      <c r="D207" s="152" t="s">
        <v>181</v>
      </c>
      <c r="E207" s="153" t="s">
        <v>1</v>
      </c>
      <c r="F207" s="154" t="s">
        <v>280</v>
      </c>
      <c r="H207" s="153" t="s">
        <v>1</v>
      </c>
      <c r="I207" s="155"/>
      <c r="L207" s="151"/>
      <c r="M207" s="156"/>
      <c r="T207" s="157"/>
      <c r="AT207" s="153" t="s">
        <v>181</v>
      </c>
      <c r="AU207" s="153" t="s">
        <v>84</v>
      </c>
      <c r="AV207" s="12" t="s">
        <v>82</v>
      </c>
      <c r="AW207" s="12" t="s">
        <v>32</v>
      </c>
      <c r="AX207" s="12" t="s">
        <v>75</v>
      </c>
      <c r="AY207" s="153" t="s">
        <v>173</v>
      </c>
    </row>
    <row r="208" spans="2:65" s="13" customFormat="1">
      <c r="B208" s="158"/>
      <c r="D208" s="152" t="s">
        <v>181</v>
      </c>
      <c r="E208" s="159" t="s">
        <v>1</v>
      </c>
      <c r="F208" s="160" t="s">
        <v>281</v>
      </c>
      <c r="H208" s="161">
        <v>3</v>
      </c>
      <c r="I208" s="162"/>
      <c r="L208" s="158"/>
      <c r="M208" s="163"/>
      <c r="T208" s="164"/>
      <c r="AT208" s="159" t="s">
        <v>181</v>
      </c>
      <c r="AU208" s="159" t="s">
        <v>84</v>
      </c>
      <c r="AV208" s="13" t="s">
        <v>84</v>
      </c>
      <c r="AW208" s="13" t="s">
        <v>32</v>
      </c>
      <c r="AX208" s="13" t="s">
        <v>82</v>
      </c>
      <c r="AY208" s="159" t="s">
        <v>173</v>
      </c>
    </row>
    <row r="209" spans="2:65" s="1" customFormat="1" ht="24.2" customHeight="1">
      <c r="B209" s="32"/>
      <c r="C209" s="137" t="s">
        <v>282</v>
      </c>
      <c r="D209" s="137" t="s">
        <v>175</v>
      </c>
      <c r="E209" s="138" t="s">
        <v>283</v>
      </c>
      <c r="F209" s="139" t="s">
        <v>284</v>
      </c>
      <c r="G209" s="140" t="s">
        <v>197</v>
      </c>
      <c r="H209" s="141">
        <v>15</v>
      </c>
      <c r="I209" s="142"/>
      <c r="J209" s="143">
        <f>ROUND(I209*H209,2)</f>
        <v>0</v>
      </c>
      <c r="K209" s="144"/>
      <c r="L209" s="32"/>
      <c r="M209" s="145" t="s">
        <v>1</v>
      </c>
      <c r="N209" s="146" t="s">
        <v>40</v>
      </c>
      <c r="P209" s="147">
        <f>O209*H209</f>
        <v>0</v>
      </c>
      <c r="Q209" s="147">
        <v>0</v>
      </c>
      <c r="R209" s="147">
        <f>Q209*H209</f>
        <v>0</v>
      </c>
      <c r="S209" s="147">
        <v>0.40799999999999997</v>
      </c>
      <c r="T209" s="148">
        <f>S209*H209</f>
        <v>6.1199999999999992</v>
      </c>
      <c r="AR209" s="149" t="s">
        <v>179</v>
      </c>
      <c r="AT209" s="149" t="s">
        <v>175</v>
      </c>
      <c r="AU209" s="149" t="s">
        <v>84</v>
      </c>
      <c r="AY209" s="17" t="s">
        <v>173</v>
      </c>
      <c r="BE209" s="150">
        <f>IF(N209="základní",J209,0)</f>
        <v>0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7" t="s">
        <v>82</v>
      </c>
      <c r="BK209" s="150">
        <f>ROUND(I209*H209,2)</f>
        <v>0</v>
      </c>
      <c r="BL209" s="17" t="s">
        <v>179</v>
      </c>
      <c r="BM209" s="149" t="s">
        <v>285</v>
      </c>
    </row>
    <row r="210" spans="2:65" s="12" customFormat="1">
      <c r="B210" s="151"/>
      <c r="D210" s="152" t="s">
        <v>181</v>
      </c>
      <c r="E210" s="153" t="s">
        <v>1</v>
      </c>
      <c r="F210" s="154" t="s">
        <v>286</v>
      </c>
      <c r="H210" s="153" t="s">
        <v>1</v>
      </c>
      <c r="I210" s="155"/>
      <c r="L210" s="151"/>
      <c r="M210" s="156"/>
      <c r="T210" s="157"/>
      <c r="AT210" s="153" t="s">
        <v>181</v>
      </c>
      <c r="AU210" s="153" t="s">
        <v>84</v>
      </c>
      <c r="AV210" s="12" t="s">
        <v>82</v>
      </c>
      <c r="AW210" s="12" t="s">
        <v>32</v>
      </c>
      <c r="AX210" s="12" t="s">
        <v>75</v>
      </c>
      <c r="AY210" s="153" t="s">
        <v>173</v>
      </c>
    </row>
    <row r="211" spans="2:65" s="13" customFormat="1">
      <c r="B211" s="158"/>
      <c r="D211" s="152" t="s">
        <v>181</v>
      </c>
      <c r="E211" s="159" t="s">
        <v>1</v>
      </c>
      <c r="F211" s="160" t="s">
        <v>287</v>
      </c>
      <c r="H211" s="161">
        <v>15</v>
      </c>
      <c r="I211" s="162"/>
      <c r="L211" s="158"/>
      <c r="M211" s="163"/>
      <c r="T211" s="164"/>
      <c r="AT211" s="159" t="s">
        <v>181</v>
      </c>
      <c r="AU211" s="159" t="s">
        <v>84</v>
      </c>
      <c r="AV211" s="13" t="s">
        <v>84</v>
      </c>
      <c r="AW211" s="13" t="s">
        <v>32</v>
      </c>
      <c r="AX211" s="13" t="s">
        <v>82</v>
      </c>
      <c r="AY211" s="159" t="s">
        <v>173</v>
      </c>
    </row>
    <row r="212" spans="2:65" s="1" customFormat="1" ht="24.2" customHeight="1">
      <c r="B212" s="32"/>
      <c r="C212" s="137" t="s">
        <v>7</v>
      </c>
      <c r="D212" s="137" t="s">
        <v>175</v>
      </c>
      <c r="E212" s="138" t="s">
        <v>288</v>
      </c>
      <c r="F212" s="139" t="s">
        <v>289</v>
      </c>
      <c r="G212" s="140" t="s">
        <v>197</v>
      </c>
      <c r="H212" s="141">
        <v>18</v>
      </c>
      <c r="I212" s="142"/>
      <c r="J212" s="143">
        <f>ROUND(I212*H212,2)</f>
        <v>0</v>
      </c>
      <c r="K212" s="144"/>
      <c r="L212" s="32"/>
      <c r="M212" s="145" t="s">
        <v>1</v>
      </c>
      <c r="N212" s="146" t="s">
        <v>40</v>
      </c>
      <c r="P212" s="147">
        <f>O212*H212</f>
        <v>0</v>
      </c>
      <c r="Q212" s="147">
        <v>0</v>
      </c>
      <c r="R212" s="147">
        <f>Q212*H212</f>
        <v>0</v>
      </c>
      <c r="S212" s="147">
        <v>0.28999999999999998</v>
      </c>
      <c r="T212" s="148">
        <f>S212*H212</f>
        <v>5.22</v>
      </c>
      <c r="AR212" s="149" t="s">
        <v>179</v>
      </c>
      <c r="AT212" s="149" t="s">
        <v>175</v>
      </c>
      <c r="AU212" s="149" t="s">
        <v>84</v>
      </c>
      <c r="AY212" s="17" t="s">
        <v>173</v>
      </c>
      <c r="BE212" s="150">
        <f>IF(N212="základní",J212,0)</f>
        <v>0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7" t="s">
        <v>82</v>
      </c>
      <c r="BK212" s="150">
        <f>ROUND(I212*H212,2)</f>
        <v>0</v>
      </c>
      <c r="BL212" s="17" t="s">
        <v>179</v>
      </c>
      <c r="BM212" s="149" t="s">
        <v>290</v>
      </c>
    </row>
    <row r="213" spans="2:65" s="12" customFormat="1">
      <c r="B213" s="151"/>
      <c r="D213" s="152" t="s">
        <v>181</v>
      </c>
      <c r="E213" s="153" t="s">
        <v>1</v>
      </c>
      <c r="F213" s="154" t="s">
        <v>280</v>
      </c>
      <c r="H213" s="153" t="s">
        <v>1</v>
      </c>
      <c r="I213" s="155"/>
      <c r="L213" s="151"/>
      <c r="M213" s="156"/>
      <c r="T213" s="157"/>
      <c r="AT213" s="153" t="s">
        <v>181</v>
      </c>
      <c r="AU213" s="153" t="s">
        <v>84</v>
      </c>
      <c r="AV213" s="12" t="s">
        <v>82</v>
      </c>
      <c r="AW213" s="12" t="s">
        <v>32</v>
      </c>
      <c r="AX213" s="12" t="s">
        <v>75</v>
      </c>
      <c r="AY213" s="153" t="s">
        <v>173</v>
      </c>
    </row>
    <row r="214" spans="2:65" s="13" customFormat="1">
      <c r="B214" s="158"/>
      <c r="D214" s="152" t="s">
        <v>181</v>
      </c>
      <c r="E214" s="159" t="s">
        <v>1</v>
      </c>
      <c r="F214" s="160" t="s">
        <v>281</v>
      </c>
      <c r="H214" s="161">
        <v>3</v>
      </c>
      <c r="I214" s="162"/>
      <c r="L214" s="158"/>
      <c r="M214" s="163"/>
      <c r="T214" s="164"/>
      <c r="AT214" s="159" t="s">
        <v>181</v>
      </c>
      <c r="AU214" s="159" t="s">
        <v>84</v>
      </c>
      <c r="AV214" s="13" t="s">
        <v>84</v>
      </c>
      <c r="AW214" s="13" t="s">
        <v>32</v>
      </c>
      <c r="AX214" s="13" t="s">
        <v>75</v>
      </c>
      <c r="AY214" s="159" t="s">
        <v>173</v>
      </c>
    </row>
    <row r="215" spans="2:65" s="12" customFormat="1">
      <c r="B215" s="151"/>
      <c r="D215" s="152" t="s">
        <v>181</v>
      </c>
      <c r="E215" s="153" t="s">
        <v>1</v>
      </c>
      <c r="F215" s="154" t="s">
        <v>291</v>
      </c>
      <c r="H215" s="153" t="s">
        <v>1</v>
      </c>
      <c r="I215" s="155"/>
      <c r="L215" s="151"/>
      <c r="M215" s="156"/>
      <c r="T215" s="157"/>
      <c r="AT215" s="153" t="s">
        <v>181</v>
      </c>
      <c r="AU215" s="153" t="s">
        <v>84</v>
      </c>
      <c r="AV215" s="12" t="s">
        <v>82</v>
      </c>
      <c r="AW215" s="12" t="s">
        <v>32</v>
      </c>
      <c r="AX215" s="12" t="s">
        <v>75</v>
      </c>
      <c r="AY215" s="153" t="s">
        <v>173</v>
      </c>
    </row>
    <row r="216" spans="2:65" s="13" customFormat="1">
      <c r="B216" s="158"/>
      <c r="D216" s="152" t="s">
        <v>181</v>
      </c>
      <c r="E216" s="159" t="s">
        <v>1</v>
      </c>
      <c r="F216" s="160" t="s">
        <v>287</v>
      </c>
      <c r="H216" s="161">
        <v>15</v>
      </c>
      <c r="I216" s="162"/>
      <c r="L216" s="158"/>
      <c r="M216" s="163"/>
      <c r="T216" s="164"/>
      <c r="AT216" s="159" t="s">
        <v>181</v>
      </c>
      <c r="AU216" s="159" t="s">
        <v>84</v>
      </c>
      <c r="AV216" s="13" t="s">
        <v>84</v>
      </c>
      <c r="AW216" s="13" t="s">
        <v>32</v>
      </c>
      <c r="AX216" s="13" t="s">
        <v>75</v>
      </c>
      <c r="AY216" s="159" t="s">
        <v>173</v>
      </c>
    </row>
    <row r="217" spans="2:65" s="14" customFormat="1">
      <c r="B217" s="165"/>
      <c r="D217" s="152" t="s">
        <v>181</v>
      </c>
      <c r="E217" s="166" t="s">
        <v>1</v>
      </c>
      <c r="F217" s="167" t="s">
        <v>219</v>
      </c>
      <c r="H217" s="168">
        <v>18</v>
      </c>
      <c r="I217" s="169"/>
      <c r="L217" s="165"/>
      <c r="M217" s="170"/>
      <c r="T217" s="171"/>
      <c r="AT217" s="166" t="s">
        <v>181</v>
      </c>
      <c r="AU217" s="166" t="s">
        <v>84</v>
      </c>
      <c r="AV217" s="14" t="s">
        <v>179</v>
      </c>
      <c r="AW217" s="14" t="s">
        <v>32</v>
      </c>
      <c r="AX217" s="14" t="s">
        <v>82</v>
      </c>
      <c r="AY217" s="166" t="s">
        <v>173</v>
      </c>
    </row>
    <row r="218" spans="2:65" s="1" customFormat="1" ht="16.5" customHeight="1">
      <c r="B218" s="32"/>
      <c r="C218" s="137" t="s">
        <v>292</v>
      </c>
      <c r="D218" s="137" t="s">
        <v>175</v>
      </c>
      <c r="E218" s="138" t="s">
        <v>293</v>
      </c>
      <c r="F218" s="139" t="s">
        <v>294</v>
      </c>
      <c r="G218" s="140" t="s">
        <v>250</v>
      </c>
      <c r="H218" s="141">
        <v>12.105</v>
      </c>
      <c r="I218" s="142"/>
      <c r="J218" s="143">
        <f>ROUND(I218*H218,2)</f>
        <v>0</v>
      </c>
      <c r="K218" s="144"/>
      <c r="L218" s="32"/>
      <c r="M218" s="145" t="s">
        <v>1</v>
      </c>
      <c r="N218" s="146" t="s">
        <v>40</v>
      </c>
      <c r="P218" s="147">
        <f>O218*H218</f>
        <v>0</v>
      </c>
      <c r="Q218" s="147">
        <v>0</v>
      </c>
      <c r="R218" s="147">
        <f>Q218*H218</f>
        <v>0</v>
      </c>
      <c r="S218" s="147">
        <v>0</v>
      </c>
      <c r="T218" s="148">
        <f>S218*H218</f>
        <v>0</v>
      </c>
      <c r="AR218" s="149" t="s">
        <v>179</v>
      </c>
      <c r="AT218" s="149" t="s">
        <v>175</v>
      </c>
      <c r="AU218" s="149" t="s">
        <v>84</v>
      </c>
      <c r="AY218" s="17" t="s">
        <v>173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7" t="s">
        <v>82</v>
      </c>
      <c r="BK218" s="150">
        <f>ROUND(I218*H218,2)</f>
        <v>0</v>
      </c>
      <c r="BL218" s="17" t="s">
        <v>179</v>
      </c>
      <c r="BM218" s="149" t="s">
        <v>295</v>
      </c>
    </row>
    <row r="219" spans="2:65" s="12" customFormat="1">
      <c r="B219" s="151"/>
      <c r="D219" s="152" t="s">
        <v>181</v>
      </c>
      <c r="E219" s="153" t="s">
        <v>1</v>
      </c>
      <c r="F219" s="154" t="s">
        <v>296</v>
      </c>
      <c r="H219" s="153" t="s">
        <v>1</v>
      </c>
      <c r="I219" s="155"/>
      <c r="L219" s="151"/>
      <c r="M219" s="156"/>
      <c r="T219" s="157"/>
      <c r="AT219" s="153" t="s">
        <v>181</v>
      </c>
      <c r="AU219" s="153" t="s">
        <v>84</v>
      </c>
      <c r="AV219" s="12" t="s">
        <v>82</v>
      </c>
      <c r="AW219" s="12" t="s">
        <v>32</v>
      </c>
      <c r="AX219" s="12" t="s">
        <v>75</v>
      </c>
      <c r="AY219" s="153" t="s">
        <v>173</v>
      </c>
    </row>
    <row r="220" spans="2:65" s="12" customFormat="1">
      <c r="B220" s="151"/>
      <c r="D220" s="152" t="s">
        <v>181</v>
      </c>
      <c r="E220" s="153" t="s">
        <v>1</v>
      </c>
      <c r="F220" s="154" t="s">
        <v>297</v>
      </c>
      <c r="H220" s="153" t="s">
        <v>1</v>
      </c>
      <c r="I220" s="155"/>
      <c r="L220" s="151"/>
      <c r="M220" s="156"/>
      <c r="T220" s="157"/>
      <c r="AT220" s="153" t="s">
        <v>181</v>
      </c>
      <c r="AU220" s="153" t="s">
        <v>84</v>
      </c>
      <c r="AV220" s="12" t="s">
        <v>82</v>
      </c>
      <c r="AW220" s="12" t="s">
        <v>32</v>
      </c>
      <c r="AX220" s="12" t="s">
        <v>75</v>
      </c>
      <c r="AY220" s="153" t="s">
        <v>173</v>
      </c>
    </row>
    <row r="221" spans="2:65" s="13" customFormat="1">
      <c r="B221" s="158"/>
      <c r="D221" s="152" t="s">
        <v>181</v>
      </c>
      <c r="E221" s="159" t="s">
        <v>1</v>
      </c>
      <c r="F221" s="160" t="s">
        <v>298</v>
      </c>
      <c r="H221" s="161">
        <v>6.12</v>
      </c>
      <c r="I221" s="162"/>
      <c r="L221" s="158"/>
      <c r="M221" s="163"/>
      <c r="T221" s="164"/>
      <c r="AT221" s="159" t="s">
        <v>181</v>
      </c>
      <c r="AU221" s="159" t="s">
        <v>84</v>
      </c>
      <c r="AV221" s="13" t="s">
        <v>84</v>
      </c>
      <c r="AW221" s="13" t="s">
        <v>32</v>
      </c>
      <c r="AX221" s="13" t="s">
        <v>75</v>
      </c>
      <c r="AY221" s="159" t="s">
        <v>173</v>
      </c>
    </row>
    <row r="222" spans="2:65" s="12" customFormat="1">
      <c r="B222" s="151"/>
      <c r="D222" s="152" t="s">
        <v>181</v>
      </c>
      <c r="E222" s="153" t="s">
        <v>1</v>
      </c>
      <c r="F222" s="154" t="s">
        <v>299</v>
      </c>
      <c r="H222" s="153" t="s">
        <v>1</v>
      </c>
      <c r="I222" s="155"/>
      <c r="L222" s="151"/>
      <c r="M222" s="156"/>
      <c r="T222" s="157"/>
      <c r="AT222" s="153" t="s">
        <v>181</v>
      </c>
      <c r="AU222" s="153" t="s">
        <v>84</v>
      </c>
      <c r="AV222" s="12" t="s">
        <v>82</v>
      </c>
      <c r="AW222" s="12" t="s">
        <v>32</v>
      </c>
      <c r="AX222" s="12" t="s">
        <v>75</v>
      </c>
      <c r="AY222" s="153" t="s">
        <v>173</v>
      </c>
    </row>
    <row r="223" spans="2:65" s="13" customFormat="1">
      <c r="B223" s="158"/>
      <c r="D223" s="152" t="s">
        <v>181</v>
      </c>
      <c r="E223" s="159" t="s">
        <v>1</v>
      </c>
      <c r="F223" s="160" t="s">
        <v>300</v>
      </c>
      <c r="H223" s="161">
        <v>0.76500000000000001</v>
      </c>
      <c r="I223" s="162"/>
      <c r="L223" s="158"/>
      <c r="M223" s="163"/>
      <c r="T223" s="164"/>
      <c r="AT223" s="159" t="s">
        <v>181</v>
      </c>
      <c r="AU223" s="159" t="s">
        <v>84</v>
      </c>
      <c r="AV223" s="13" t="s">
        <v>84</v>
      </c>
      <c r="AW223" s="13" t="s">
        <v>32</v>
      </c>
      <c r="AX223" s="13" t="s">
        <v>75</v>
      </c>
      <c r="AY223" s="159" t="s">
        <v>173</v>
      </c>
    </row>
    <row r="224" spans="2:65" s="12" customFormat="1">
      <c r="B224" s="151"/>
      <c r="D224" s="152" t="s">
        <v>181</v>
      </c>
      <c r="E224" s="153" t="s">
        <v>1</v>
      </c>
      <c r="F224" s="154" t="s">
        <v>301</v>
      </c>
      <c r="H224" s="153" t="s">
        <v>1</v>
      </c>
      <c r="I224" s="155"/>
      <c r="L224" s="151"/>
      <c r="M224" s="156"/>
      <c r="T224" s="157"/>
      <c r="AT224" s="153" t="s">
        <v>181</v>
      </c>
      <c r="AU224" s="153" t="s">
        <v>84</v>
      </c>
      <c r="AV224" s="12" t="s">
        <v>82</v>
      </c>
      <c r="AW224" s="12" t="s">
        <v>32</v>
      </c>
      <c r="AX224" s="12" t="s">
        <v>75</v>
      </c>
      <c r="AY224" s="153" t="s">
        <v>173</v>
      </c>
    </row>
    <row r="225" spans="2:65" s="13" customFormat="1">
      <c r="B225" s="158"/>
      <c r="D225" s="152" t="s">
        <v>181</v>
      </c>
      <c r="E225" s="159" t="s">
        <v>1</v>
      </c>
      <c r="F225" s="160" t="s">
        <v>302</v>
      </c>
      <c r="H225" s="161">
        <v>5.22</v>
      </c>
      <c r="I225" s="162"/>
      <c r="L225" s="158"/>
      <c r="M225" s="163"/>
      <c r="T225" s="164"/>
      <c r="AT225" s="159" t="s">
        <v>181</v>
      </c>
      <c r="AU225" s="159" t="s">
        <v>84</v>
      </c>
      <c r="AV225" s="13" t="s">
        <v>84</v>
      </c>
      <c r="AW225" s="13" t="s">
        <v>32</v>
      </c>
      <c r="AX225" s="13" t="s">
        <v>75</v>
      </c>
      <c r="AY225" s="159" t="s">
        <v>173</v>
      </c>
    </row>
    <row r="226" spans="2:65" s="14" customFormat="1">
      <c r="B226" s="165"/>
      <c r="D226" s="152" t="s">
        <v>181</v>
      </c>
      <c r="E226" s="166" t="s">
        <v>1</v>
      </c>
      <c r="F226" s="167" t="s">
        <v>219</v>
      </c>
      <c r="H226" s="168">
        <v>12.105</v>
      </c>
      <c r="I226" s="169"/>
      <c r="L226" s="165"/>
      <c r="M226" s="170"/>
      <c r="T226" s="171"/>
      <c r="AT226" s="166" t="s">
        <v>181</v>
      </c>
      <c r="AU226" s="166" t="s">
        <v>84</v>
      </c>
      <c r="AV226" s="14" t="s">
        <v>179</v>
      </c>
      <c r="AW226" s="14" t="s">
        <v>32</v>
      </c>
      <c r="AX226" s="14" t="s">
        <v>82</v>
      </c>
      <c r="AY226" s="166" t="s">
        <v>173</v>
      </c>
    </row>
    <row r="227" spans="2:65" s="11" customFormat="1" ht="22.9" customHeight="1">
      <c r="B227" s="125"/>
      <c r="D227" s="126" t="s">
        <v>74</v>
      </c>
      <c r="E227" s="135" t="s">
        <v>84</v>
      </c>
      <c r="F227" s="135" t="s">
        <v>303</v>
      </c>
      <c r="I227" s="128"/>
      <c r="J227" s="136">
        <f>BK227</f>
        <v>0</v>
      </c>
      <c r="L227" s="125"/>
      <c r="M227" s="130"/>
      <c r="P227" s="131">
        <f>SUM(P228:P303)</f>
        <v>0</v>
      </c>
      <c r="R227" s="131">
        <f>SUM(R228:R303)</f>
        <v>41.983753839999991</v>
      </c>
      <c r="T227" s="132">
        <f>SUM(T228:T303)</f>
        <v>0</v>
      </c>
      <c r="AR227" s="126" t="s">
        <v>82</v>
      </c>
      <c r="AT227" s="133" t="s">
        <v>74</v>
      </c>
      <c r="AU227" s="133" t="s">
        <v>82</v>
      </c>
      <c r="AY227" s="126" t="s">
        <v>173</v>
      </c>
      <c r="BK227" s="134">
        <f>SUM(BK228:BK303)</f>
        <v>0</v>
      </c>
    </row>
    <row r="228" spans="2:65" s="1" customFormat="1" ht="24.2" customHeight="1">
      <c r="B228" s="32"/>
      <c r="C228" s="137" t="s">
        <v>304</v>
      </c>
      <c r="D228" s="137" t="s">
        <v>175</v>
      </c>
      <c r="E228" s="138" t="s">
        <v>305</v>
      </c>
      <c r="F228" s="139" t="s">
        <v>306</v>
      </c>
      <c r="G228" s="140" t="s">
        <v>307</v>
      </c>
      <c r="H228" s="141">
        <v>7.2</v>
      </c>
      <c r="I228" s="142"/>
      <c r="J228" s="143">
        <f>ROUND(I228*H228,2)</f>
        <v>0</v>
      </c>
      <c r="K228" s="144"/>
      <c r="L228" s="32"/>
      <c r="M228" s="145" t="s">
        <v>1</v>
      </c>
      <c r="N228" s="146" t="s">
        <v>40</v>
      </c>
      <c r="P228" s="147">
        <f>O228*H228</f>
        <v>0</v>
      </c>
      <c r="Q228" s="147">
        <v>1.916E-2</v>
      </c>
      <c r="R228" s="147">
        <f>Q228*H228</f>
        <v>0.13795199999999999</v>
      </c>
      <c r="S228" s="147">
        <v>0</v>
      </c>
      <c r="T228" s="148">
        <f>S228*H228</f>
        <v>0</v>
      </c>
      <c r="AR228" s="149" t="s">
        <v>179</v>
      </c>
      <c r="AT228" s="149" t="s">
        <v>175</v>
      </c>
      <c r="AU228" s="149" t="s">
        <v>84</v>
      </c>
      <c r="AY228" s="17" t="s">
        <v>173</v>
      </c>
      <c r="BE228" s="150">
        <f>IF(N228="základní",J228,0)</f>
        <v>0</v>
      </c>
      <c r="BF228" s="150">
        <f>IF(N228="snížená",J228,0)</f>
        <v>0</v>
      </c>
      <c r="BG228" s="150">
        <f>IF(N228="zákl. přenesená",J228,0)</f>
        <v>0</v>
      </c>
      <c r="BH228" s="150">
        <f>IF(N228="sníž. přenesená",J228,0)</f>
        <v>0</v>
      </c>
      <c r="BI228" s="150">
        <f>IF(N228="nulová",J228,0)</f>
        <v>0</v>
      </c>
      <c r="BJ228" s="17" t="s">
        <v>82</v>
      </c>
      <c r="BK228" s="150">
        <f>ROUND(I228*H228,2)</f>
        <v>0</v>
      </c>
      <c r="BL228" s="17" t="s">
        <v>179</v>
      </c>
      <c r="BM228" s="149" t="s">
        <v>308</v>
      </c>
    </row>
    <row r="229" spans="2:65" s="13" customFormat="1">
      <c r="B229" s="158"/>
      <c r="D229" s="152" t="s">
        <v>181</v>
      </c>
      <c r="E229" s="159" t="s">
        <v>1</v>
      </c>
      <c r="F229" s="160" t="s">
        <v>309</v>
      </c>
      <c r="H229" s="161">
        <v>7.2</v>
      </c>
      <c r="I229" s="162"/>
      <c r="L229" s="158"/>
      <c r="M229" s="163"/>
      <c r="T229" s="164"/>
      <c r="AT229" s="159" t="s">
        <v>181</v>
      </c>
      <c r="AU229" s="159" t="s">
        <v>84</v>
      </c>
      <c r="AV229" s="13" t="s">
        <v>84</v>
      </c>
      <c r="AW229" s="13" t="s">
        <v>32</v>
      </c>
      <c r="AX229" s="13" t="s">
        <v>82</v>
      </c>
      <c r="AY229" s="159" t="s">
        <v>173</v>
      </c>
    </row>
    <row r="230" spans="2:65" s="1" customFormat="1" ht="16.5" customHeight="1">
      <c r="B230" s="32"/>
      <c r="C230" s="172" t="s">
        <v>310</v>
      </c>
      <c r="D230" s="172" t="s">
        <v>269</v>
      </c>
      <c r="E230" s="173" t="s">
        <v>311</v>
      </c>
      <c r="F230" s="174" t="s">
        <v>312</v>
      </c>
      <c r="G230" s="175" t="s">
        <v>313</v>
      </c>
      <c r="H230" s="176">
        <v>6.06</v>
      </c>
      <c r="I230" s="177"/>
      <c r="J230" s="178">
        <f>ROUND(I230*H230,2)</f>
        <v>0</v>
      </c>
      <c r="K230" s="179"/>
      <c r="L230" s="180"/>
      <c r="M230" s="181" t="s">
        <v>1</v>
      </c>
      <c r="N230" s="182" t="s">
        <v>40</v>
      </c>
      <c r="P230" s="147">
        <f>O230*H230</f>
        <v>0</v>
      </c>
      <c r="Q230" s="147">
        <v>0.51</v>
      </c>
      <c r="R230" s="147">
        <f>Q230*H230</f>
        <v>3.0905999999999998</v>
      </c>
      <c r="S230" s="147">
        <v>0</v>
      </c>
      <c r="T230" s="148">
        <f>S230*H230</f>
        <v>0</v>
      </c>
      <c r="AR230" s="149" t="s">
        <v>214</v>
      </c>
      <c r="AT230" s="149" t="s">
        <v>269</v>
      </c>
      <c r="AU230" s="149" t="s">
        <v>84</v>
      </c>
      <c r="AY230" s="17" t="s">
        <v>173</v>
      </c>
      <c r="BE230" s="150">
        <f>IF(N230="základní",J230,0)</f>
        <v>0</v>
      </c>
      <c r="BF230" s="150">
        <f>IF(N230="snížená",J230,0)</f>
        <v>0</v>
      </c>
      <c r="BG230" s="150">
        <f>IF(N230="zákl. přenesená",J230,0)</f>
        <v>0</v>
      </c>
      <c r="BH230" s="150">
        <f>IF(N230="sníž. přenesená",J230,0)</f>
        <v>0</v>
      </c>
      <c r="BI230" s="150">
        <f>IF(N230="nulová",J230,0)</f>
        <v>0</v>
      </c>
      <c r="BJ230" s="17" t="s">
        <v>82</v>
      </c>
      <c r="BK230" s="150">
        <f>ROUND(I230*H230,2)</f>
        <v>0</v>
      </c>
      <c r="BL230" s="17" t="s">
        <v>179</v>
      </c>
      <c r="BM230" s="149" t="s">
        <v>314</v>
      </c>
    </row>
    <row r="231" spans="2:65" s="13" customFormat="1">
      <c r="B231" s="158"/>
      <c r="D231" s="152" t="s">
        <v>181</v>
      </c>
      <c r="E231" s="159" t="s">
        <v>1</v>
      </c>
      <c r="F231" s="160" t="s">
        <v>315</v>
      </c>
      <c r="H231" s="161">
        <v>6.06</v>
      </c>
      <c r="I231" s="162"/>
      <c r="L231" s="158"/>
      <c r="M231" s="163"/>
      <c r="T231" s="164"/>
      <c r="AT231" s="159" t="s">
        <v>181</v>
      </c>
      <c r="AU231" s="159" t="s">
        <v>84</v>
      </c>
      <c r="AV231" s="13" t="s">
        <v>84</v>
      </c>
      <c r="AW231" s="13" t="s">
        <v>32</v>
      </c>
      <c r="AX231" s="13" t="s">
        <v>82</v>
      </c>
      <c r="AY231" s="159" t="s">
        <v>173</v>
      </c>
    </row>
    <row r="232" spans="2:65" s="1" customFormat="1" ht="16.5" customHeight="1">
      <c r="B232" s="32"/>
      <c r="C232" s="172" t="s">
        <v>316</v>
      </c>
      <c r="D232" s="172" t="s">
        <v>269</v>
      </c>
      <c r="E232" s="173" t="s">
        <v>317</v>
      </c>
      <c r="F232" s="174" t="s">
        <v>318</v>
      </c>
      <c r="G232" s="175" t="s">
        <v>313</v>
      </c>
      <c r="H232" s="176">
        <v>2.02</v>
      </c>
      <c r="I232" s="177"/>
      <c r="J232" s="178">
        <f>ROUND(I232*H232,2)</f>
        <v>0</v>
      </c>
      <c r="K232" s="179"/>
      <c r="L232" s="180"/>
      <c r="M232" s="181" t="s">
        <v>1</v>
      </c>
      <c r="N232" s="182" t="s">
        <v>40</v>
      </c>
      <c r="P232" s="147">
        <f>O232*H232</f>
        <v>0</v>
      </c>
      <c r="Q232" s="147">
        <v>0.4</v>
      </c>
      <c r="R232" s="147">
        <f>Q232*H232</f>
        <v>0.80800000000000005</v>
      </c>
      <c r="S232" s="147">
        <v>0</v>
      </c>
      <c r="T232" s="148">
        <f>S232*H232</f>
        <v>0</v>
      </c>
      <c r="AR232" s="149" t="s">
        <v>214</v>
      </c>
      <c r="AT232" s="149" t="s">
        <v>269</v>
      </c>
      <c r="AU232" s="149" t="s">
        <v>84</v>
      </c>
      <c r="AY232" s="17" t="s">
        <v>173</v>
      </c>
      <c r="BE232" s="150">
        <f>IF(N232="základní",J232,0)</f>
        <v>0</v>
      </c>
      <c r="BF232" s="150">
        <f>IF(N232="snížená",J232,0)</f>
        <v>0</v>
      </c>
      <c r="BG232" s="150">
        <f>IF(N232="zákl. přenesená",J232,0)</f>
        <v>0</v>
      </c>
      <c r="BH232" s="150">
        <f>IF(N232="sníž. přenesená",J232,0)</f>
        <v>0</v>
      </c>
      <c r="BI232" s="150">
        <f>IF(N232="nulová",J232,0)</f>
        <v>0</v>
      </c>
      <c r="BJ232" s="17" t="s">
        <v>82</v>
      </c>
      <c r="BK232" s="150">
        <f>ROUND(I232*H232,2)</f>
        <v>0</v>
      </c>
      <c r="BL232" s="17" t="s">
        <v>179</v>
      </c>
      <c r="BM232" s="149" t="s">
        <v>319</v>
      </c>
    </row>
    <row r="233" spans="2:65" s="13" customFormat="1">
      <c r="B233" s="158"/>
      <c r="D233" s="152" t="s">
        <v>181</v>
      </c>
      <c r="E233" s="159" t="s">
        <v>1</v>
      </c>
      <c r="F233" s="160" t="s">
        <v>320</v>
      </c>
      <c r="H233" s="161">
        <v>2.02</v>
      </c>
      <c r="I233" s="162"/>
      <c r="L233" s="158"/>
      <c r="M233" s="163"/>
      <c r="T233" s="164"/>
      <c r="AT233" s="159" t="s">
        <v>181</v>
      </c>
      <c r="AU233" s="159" t="s">
        <v>84</v>
      </c>
      <c r="AV233" s="13" t="s">
        <v>84</v>
      </c>
      <c r="AW233" s="13" t="s">
        <v>32</v>
      </c>
      <c r="AX233" s="13" t="s">
        <v>82</v>
      </c>
      <c r="AY233" s="159" t="s">
        <v>173</v>
      </c>
    </row>
    <row r="234" spans="2:65" s="1" customFormat="1" ht="24.2" customHeight="1">
      <c r="B234" s="32"/>
      <c r="C234" s="137" t="s">
        <v>321</v>
      </c>
      <c r="D234" s="137" t="s">
        <v>175</v>
      </c>
      <c r="E234" s="138" t="s">
        <v>322</v>
      </c>
      <c r="F234" s="139" t="s">
        <v>323</v>
      </c>
      <c r="G234" s="140" t="s">
        <v>178</v>
      </c>
      <c r="H234" s="141">
        <v>3.2879999999999998</v>
      </c>
      <c r="I234" s="142"/>
      <c r="J234" s="143">
        <f>ROUND(I234*H234,2)</f>
        <v>0</v>
      </c>
      <c r="K234" s="144"/>
      <c r="L234" s="32"/>
      <c r="M234" s="145" t="s">
        <v>1</v>
      </c>
      <c r="N234" s="146" t="s">
        <v>40</v>
      </c>
      <c r="P234" s="147">
        <f>O234*H234</f>
        <v>0</v>
      </c>
      <c r="Q234" s="147">
        <v>2.3010199999999998</v>
      </c>
      <c r="R234" s="147">
        <f>Q234*H234</f>
        <v>7.5657537599999989</v>
      </c>
      <c r="S234" s="147">
        <v>0</v>
      </c>
      <c r="T234" s="148">
        <f>S234*H234</f>
        <v>0</v>
      </c>
      <c r="AR234" s="149" t="s">
        <v>179</v>
      </c>
      <c r="AT234" s="149" t="s">
        <v>175</v>
      </c>
      <c r="AU234" s="149" t="s">
        <v>84</v>
      </c>
      <c r="AY234" s="17" t="s">
        <v>173</v>
      </c>
      <c r="BE234" s="150">
        <f>IF(N234="základní",J234,0)</f>
        <v>0</v>
      </c>
      <c r="BF234" s="150">
        <f>IF(N234="snížená",J234,0)</f>
        <v>0</v>
      </c>
      <c r="BG234" s="150">
        <f>IF(N234="zákl. přenesená",J234,0)</f>
        <v>0</v>
      </c>
      <c r="BH234" s="150">
        <f>IF(N234="sníž. přenesená",J234,0)</f>
        <v>0</v>
      </c>
      <c r="BI234" s="150">
        <f>IF(N234="nulová",J234,0)</f>
        <v>0</v>
      </c>
      <c r="BJ234" s="17" t="s">
        <v>82</v>
      </c>
      <c r="BK234" s="150">
        <f>ROUND(I234*H234,2)</f>
        <v>0</v>
      </c>
      <c r="BL234" s="17" t="s">
        <v>179</v>
      </c>
      <c r="BM234" s="149" t="s">
        <v>324</v>
      </c>
    </row>
    <row r="235" spans="2:65" s="12" customFormat="1">
      <c r="B235" s="151"/>
      <c r="D235" s="152" t="s">
        <v>181</v>
      </c>
      <c r="E235" s="153" t="s">
        <v>1</v>
      </c>
      <c r="F235" s="154" t="s">
        <v>325</v>
      </c>
      <c r="H235" s="153" t="s">
        <v>1</v>
      </c>
      <c r="I235" s="155"/>
      <c r="L235" s="151"/>
      <c r="M235" s="156"/>
      <c r="T235" s="157"/>
      <c r="AT235" s="153" t="s">
        <v>181</v>
      </c>
      <c r="AU235" s="153" t="s">
        <v>84</v>
      </c>
      <c r="AV235" s="12" t="s">
        <v>82</v>
      </c>
      <c r="AW235" s="12" t="s">
        <v>32</v>
      </c>
      <c r="AX235" s="12" t="s">
        <v>75</v>
      </c>
      <c r="AY235" s="153" t="s">
        <v>173</v>
      </c>
    </row>
    <row r="236" spans="2:65" s="13" customFormat="1">
      <c r="B236" s="158"/>
      <c r="D236" s="152" t="s">
        <v>181</v>
      </c>
      <c r="E236" s="159" t="s">
        <v>1</v>
      </c>
      <c r="F236" s="160" t="s">
        <v>326</v>
      </c>
      <c r="H236" s="161">
        <v>0.28799999999999998</v>
      </c>
      <c r="I236" s="162"/>
      <c r="L236" s="158"/>
      <c r="M236" s="163"/>
      <c r="T236" s="164"/>
      <c r="AT236" s="159" t="s">
        <v>181</v>
      </c>
      <c r="AU236" s="159" t="s">
        <v>84</v>
      </c>
      <c r="AV236" s="13" t="s">
        <v>84</v>
      </c>
      <c r="AW236" s="13" t="s">
        <v>32</v>
      </c>
      <c r="AX236" s="13" t="s">
        <v>75</v>
      </c>
      <c r="AY236" s="159" t="s">
        <v>173</v>
      </c>
    </row>
    <row r="237" spans="2:65" s="12" customFormat="1">
      <c r="B237" s="151"/>
      <c r="D237" s="152" t="s">
        <v>181</v>
      </c>
      <c r="E237" s="153" t="s">
        <v>1</v>
      </c>
      <c r="F237" s="154" t="s">
        <v>327</v>
      </c>
      <c r="H237" s="153" t="s">
        <v>1</v>
      </c>
      <c r="I237" s="155"/>
      <c r="L237" s="151"/>
      <c r="M237" s="156"/>
      <c r="T237" s="157"/>
      <c r="AT237" s="153" t="s">
        <v>181</v>
      </c>
      <c r="AU237" s="153" t="s">
        <v>84</v>
      </c>
      <c r="AV237" s="12" t="s">
        <v>82</v>
      </c>
      <c r="AW237" s="12" t="s">
        <v>32</v>
      </c>
      <c r="AX237" s="12" t="s">
        <v>75</v>
      </c>
      <c r="AY237" s="153" t="s">
        <v>173</v>
      </c>
    </row>
    <row r="238" spans="2:65" s="13" customFormat="1">
      <c r="B238" s="158"/>
      <c r="D238" s="152" t="s">
        <v>181</v>
      </c>
      <c r="E238" s="159" t="s">
        <v>1</v>
      </c>
      <c r="F238" s="160" t="s">
        <v>328</v>
      </c>
      <c r="H238" s="161">
        <v>3</v>
      </c>
      <c r="I238" s="162"/>
      <c r="L238" s="158"/>
      <c r="M238" s="163"/>
      <c r="T238" s="164"/>
      <c r="AT238" s="159" t="s">
        <v>181</v>
      </c>
      <c r="AU238" s="159" t="s">
        <v>84</v>
      </c>
      <c r="AV238" s="13" t="s">
        <v>84</v>
      </c>
      <c r="AW238" s="13" t="s">
        <v>32</v>
      </c>
      <c r="AX238" s="13" t="s">
        <v>75</v>
      </c>
      <c r="AY238" s="159" t="s">
        <v>173</v>
      </c>
    </row>
    <row r="239" spans="2:65" s="14" customFormat="1">
      <c r="B239" s="165"/>
      <c r="D239" s="152" t="s">
        <v>181</v>
      </c>
      <c r="E239" s="166" t="s">
        <v>1</v>
      </c>
      <c r="F239" s="167" t="s">
        <v>219</v>
      </c>
      <c r="H239" s="168">
        <v>3.2879999999999998</v>
      </c>
      <c r="I239" s="169"/>
      <c r="L239" s="165"/>
      <c r="M239" s="170"/>
      <c r="T239" s="171"/>
      <c r="AT239" s="166" t="s">
        <v>181</v>
      </c>
      <c r="AU239" s="166" t="s">
        <v>84</v>
      </c>
      <c r="AV239" s="14" t="s">
        <v>179</v>
      </c>
      <c r="AW239" s="14" t="s">
        <v>32</v>
      </c>
      <c r="AX239" s="14" t="s">
        <v>82</v>
      </c>
      <c r="AY239" s="166" t="s">
        <v>173</v>
      </c>
    </row>
    <row r="240" spans="2:65" s="1" customFormat="1" ht="16.5" customHeight="1">
      <c r="B240" s="32"/>
      <c r="C240" s="137" t="s">
        <v>329</v>
      </c>
      <c r="D240" s="137" t="s">
        <v>175</v>
      </c>
      <c r="E240" s="138" t="s">
        <v>330</v>
      </c>
      <c r="F240" s="139" t="s">
        <v>331</v>
      </c>
      <c r="G240" s="140" t="s">
        <v>178</v>
      </c>
      <c r="H240" s="141">
        <v>0.497</v>
      </c>
      <c r="I240" s="142"/>
      <c r="J240" s="143">
        <f>ROUND(I240*H240,2)</f>
        <v>0</v>
      </c>
      <c r="K240" s="144"/>
      <c r="L240" s="32"/>
      <c r="M240" s="145" t="s">
        <v>1</v>
      </c>
      <c r="N240" s="146" t="s">
        <v>40</v>
      </c>
      <c r="P240" s="147">
        <f>O240*H240</f>
        <v>0</v>
      </c>
      <c r="Q240" s="147">
        <v>2.3010199999999998</v>
      </c>
      <c r="R240" s="147">
        <f>Q240*H240</f>
        <v>1.14360694</v>
      </c>
      <c r="S240" s="147">
        <v>0</v>
      </c>
      <c r="T240" s="148">
        <f>S240*H240</f>
        <v>0</v>
      </c>
      <c r="AR240" s="149" t="s">
        <v>179</v>
      </c>
      <c r="AT240" s="149" t="s">
        <v>175</v>
      </c>
      <c r="AU240" s="149" t="s">
        <v>84</v>
      </c>
      <c r="AY240" s="17" t="s">
        <v>173</v>
      </c>
      <c r="BE240" s="150">
        <f>IF(N240="základní",J240,0)</f>
        <v>0</v>
      </c>
      <c r="BF240" s="150">
        <f>IF(N240="snížená",J240,0)</f>
        <v>0</v>
      </c>
      <c r="BG240" s="150">
        <f>IF(N240="zákl. přenesená",J240,0)</f>
        <v>0</v>
      </c>
      <c r="BH240" s="150">
        <f>IF(N240="sníž. přenesená",J240,0)</f>
        <v>0</v>
      </c>
      <c r="BI240" s="150">
        <f>IF(N240="nulová",J240,0)</f>
        <v>0</v>
      </c>
      <c r="BJ240" s="17" t="s">
        <v>82</v>
      </c>
      <c r="BK240" s="150">
        <f>ROUND(I240*H240,2)</f>
        <v>0</v>
      </c>
      <c r="BL240" s="17" t="s">
        <v>179</v>
      </c>
      <c r="BM240" s="149" t="s">
        <v>332</v>
      </c>
    </row>
    <row r="241" spans="2:65" s="12" customFormat="1">
      <c r="B241" s="151"/>
      <c r="D241" s="152" t="s">
        <v>181</v>
      </c>
      <c r="E241" s="153" t="s">
        <v>1</v>
      </c>
      <c r="F241" s="154" t="s">
        <v>333</v>
      </c>
      <c r="H241" s="153" t="s">
        <v>1</v>
      </c>
      <c r="I241" s="155"/>
      <c r="L241" s="151"/>
      <c r="M241" s="156"/>
      <c r="T241" s="157"/>
      <c r="AT241" s="153" t="s">
        <v>181</v>
      </c>
      <c r="AU241" s="153" t="s">
        <v>84</v>
      </c>
      <c r="AV241" s="12" t="s">
        <v>82</v>
      </c>
      <c r="AW241" s="12" t="s">
        <v>32</v>
      </c>
      <c r="AX241" s="12" t="s">
        <v>75</v>
      </c>
      <c r="AY241" s="153" t="s">
        <v>173</v>
      </c>
    </row>
    <row r="242" spans="2:65" s="13" customFormat="1">
      <c r="B242" s="158"/>
      <c r="D242" s="152" t="s">
        <v>181</v>
      </c>
      <c r="E242" s="159" t="s">
        <v>1</v>
      </c>
      <c r="F242" s="160" t="s">
        <v>334</v>
      </c>
      <c r="H242" s="161">
        <v>0.497</v>
      </c>
      <c r="I242" s="162"/>
      <c r="L242" s="158"/>
      <c r="M242" s="163"/>
      <c r="T242" s="164"/>
      <c r="AT242" s="159" t="s">
        <v>181</v>
      </c>
      <c r="AU242" s="159" t="s">
        <v>84</v>
      </c>
      <c r="AV242" s="13" t="s">
        <v>84</v>
      </c>
      <c r="AW242" s="13" t="s">
        <v>32</v>
      </c>
      <c r="AX242" s="13" t="s">
        <v>82</v>
      </c>
      <c r="AY242" s="159" t="s">
        <v>173</v>
      </c>
    </row>
    <row r="243" spans="2:65" s="1" customFormat="1" ht="24.2" customHeight="1">
      <c r="B243" s="32"/>
      <c r="C243" s="137" t="s">
        <v>335</v>
      </c>
      <c r="D243" s="137" t="s">
        <v>175</v>
      </c>
      <c r="E243" s="138" t="s">
        <v>336</v>
      </c>
      <c r="F243" s="139" t="s">
        <v>337</v>
      </c>
      <c r="G243" s="140" t="s">
        <v>178</v>
      </c>
      <c r="H243" s="141">
        <v>3.7149999999999999</v>
      </c>
      <c r="I243" s="142"/>
      <c r="J243" s="143">
        <f>ROUND(I243*H243,2)</f>
        <v>0</v>
      </c>
      <c r="K243" s="144"/>
      <c r="L243" s="32"/>
      <c r="M243" s="145" t="s">
        <v>1</v>
      </c>
      <c r="N243" s="146" t="s">
        <v>40</v>
      </c>
      <c r="P243" s="147">
        <f>O243*H243</f>
        <v>0</v>
      </c>
      <c r="Q243" s="147">
        <v>2.5018699999999998</v>
      </c>
      <c r="R243" s="147">
        <f>Q243*H243</f>
        <v>9.2944470499999987</v>
      </c>
      <c r="S243" s="147">
        <v>0</v>
      </c>
      <c r="T243" s="148">
        <f>S243*H243</f>
        <v>0</v>
      </c>
      <c r="AR243" s="149" t="s">
        <v>179</v>
      </c>
      <c r="AT243" s="149" t="s">
        <v>175</v>
      </c>
      <c r="AU243" s="149" t="s">
        <v>84</v>
      </c>
      <c r="AY243" s="17" t="s">
        <v>173</v>
      </c>
      <c r="BE243" s="150">
        <f>IF(N243="základní",J243,0)</f>
        <v>0</v>
      </c>
      <c r="BF243" s="150">
        <f>IF(N243="snížená",J243,0)</f>
        <v>0</v>
      </c>
      <c r="BG243" s="150">
        <f>IF(N243="zákl. přenesená",J243,0)</f>
        <v>0</v>
      </c>
      <c r="BH243" s="150">
        <f>IF(N243="sníž. přenesená",J243,0)</f>
        <v>0</v>
      </c>
      <c r="BI243" s="150">
        <f>IF(N243="nulová",J243,0)</f>
        <v>0</v>
      </c>
      <c r="BJ243" s="17" t="s">
        <v>82</v>
      </c>
      <c r="BK243" s="150">
        <f>ROUND(I243*H243,2)</f>
        <v>0</v>
      </c>
      <c r="BL243" s="17" t="s">
        <v>179</v>
      </c>
      <c r="BM243" s="149" t="s">
        <v>338</v>
      </c>
    </row>
    <row r="244" spans="2:65" s="12" customFormat="1">
      <c r="B244" s="151"/>
      <c r="D244" s="152" t="s">
        <v>181</v>
      </c>
      <c r="E244" s="153" t="s">
        <v>1</v>
      </c>
      <c r="F244" s="154" t="s">
        <v>333</v>
      </c>
      <c r="H244" s="153" t="s">
        <v>1</v>
      </c>
      <c r="I244" s="155"/>
      <c r="L244" s="151"/>
      <c r="M244" s="156"/>
      <c r="T244" s="157"/>
      <c r="AT244" s="153" t="s">
        <v>181</v>
      </c>
      <c r="AU244" s="153" t="s">
        <v>84</v>
      </c>
      <c r="AV244" s="12" t="s">
        <v>82</v>
      </c>
      <c r="AW244" s="12" t="s">
        <v>32</v>
      </c>
      <c r="AX244" s="12" t="s">
        <v>75</v>
      </c>
      <c r="AY244" s="153" t="s">
        <v>173</v>
      </c>
    </row>
    <row r="245" spans="2:65" s="13" customFormat="1">
      <c r="B245" s="158"/>
      <c r="D245" s="152" t="s">
        <v>181</v>
      </c>
      <c r="E245" s="159" t="s">
        <v>1</v>
      </c>
      <c r="F245" s="160" t="s">
        <v>339</v>
      </c>
      <c r="H245" s="161">
        <v>2.1150000000000002</v>
      </c>
      <c r="I245" s="162"/>
      <c r="L245" s="158"/>
      <c r="M245" s="163"/>
      <c r="T245" s="164"/>
      <c r="AT245" s="159" t="s">
        <v>181</v>
      </c>
      <c r="AU245" s="159" t="s">
        <v>84</v>
      </c>
      <c r="AV245" s="13" t="s">
        <v>84</v>
      </c>
      <c r="AW245" s="13" t="s">
        <v>32</v>
      </c>
      <c r="AX245" s="13" t="s">
        <v>75</v>
      </c>
      <c r="AY245" s="159" t="s">
        <v>173</v>
      </c>
    </row>
    <row r="246" spans="2:65" s="12" customFormat="1">
      <c r="B246" s="151"/>
      <c r="D246" s="152" t="s">
        <v>181</v>
      </c>
      <c r="E246" s="153" t="s">
        <v>1</v>
      </c>
      <c r="F246" s="154" t="s">
        <v>340</v>
      </c>
      <c r="H246" s="153" t="s">
        <v>1</v>
      </c>
      <c r="I246" s="155"/>
      <c r="L246" s="151"/>
      <c r="M246" s="156"/>
      <c r="T246" s="157"/>
      <c r="AT246" s="153" t="s">
        <v>181</v>
      </c>
      <c r="AU246" s="153" t="s">
        <v>84</v>
      </c>
      <c r="AV246" s="12" t="s">
        <v>82</v>
      </c>
      <c r="AW246" s="12" t="s">
        <v>32</v>
      </c>
      <c r="AX246" s="12" t="s">
        <v>75</v>
      </c>
      <c r="AY246" s="153" t="s">
        <v>173</v>
      </c>
    </row>
    <row r="247" spans="2:65" s="13" customFormat="1">
      <c r="B247" s="158"/>
      <c r="D247" s="152" t="s">
        <v>181</v>
      </c>
      <c r="E247" s="159" t="s">
        <v>1</v>
      </c>
      <c r="F247" s="160" t="s">
        <v>341</v>
      </c>
      <c r="H247" s="161">
        <v>1.6</v>
      </c>
      <c r="I247" s="162"/>
      <c r="L247" s="158"/>
      <c r="M247" s="163"/>
      <c r="T247" s="164"/>
      <c r="AT247" s="159" t="s">
        <v>181</v>
      </c>
      <c r="AU247" s="159" t="s">
        <v>84</v>
      </c>
      <c r="AV247" s="13" t="s">
        <v>84</v>
      </c>
      <c r="AW247" s="13" t="s">
        <v>32</v>
      </c>
      <c r="AX247" s="13" t="s">
        <v>75</v>
      </c>
      <c r="AY247" s="159" t="s">
        <v>173</v>
      </c>
    </row>
    <row r="248" spans="2:65" s="14" customFormat="1">
      <c r="B248" s="165"/>
      <c r="D248" s="152" t="s">
        <v>181</v>
      </c>
      <c r="E248" s="166" t="s">
        <v>1</v>
      </c>
      <c r="F248" s="167" t="s">
        <v>219</v>
      </c>
      <c r="H248" s="168">
        <v>3.7149999999999999</v>
      </c>
      <c r="I248" s="169"/>
      <c r="L248" s="165"/>
      <c r="M248" s="170"/>
      <c r="T248" s="171"/>
      <c r="AT248" s="166" t="s">
        <v>181</v>
      </c>
      <c r="AU248" s="166" t="s">
        <v>84</v>
      </c>
      <c r="AV248" s="14" t="s">
        <v>179</v>
      </c>
      <c r="AW248" s="14" t="s">
        <v>32</v>
      </c>
      <c r="AX248" s="14" t="s">
        <v>82</v>
      </c>
      <c r="AY248" s="166" t="s">
        <v>173</v>
      </c>
    </row>
    <row r="249" spans="2:65" s="1" customFormat="1" ht="16.5" customHeight="1">
      <c r="B249" s="32"/>
      <c r="C249" s="137" t="s">
        <v>342</v>
      </c>
      <c r="D249" s="137" t="s">
        <v>175</v>
      </c>
      <c r="E249" s="138" t="s">
        <v>343</v>
      </c>
      <c r="F249" s="139" t="s">
        <v>344</v>
      </c>
      <c r="G249" s="140" t="s">
        <v>197</v>
      </c>
      <c r="H249" s="141">
        <v>18.77</v>
      </c>
      <c r="I249" s="142"/>
      <c r="J249" s="143">
        <f>ROUND(I249*H249,2)</f>
        <v>0</v>
      </c>
      <c r="K249" s="144"/>
      <c r="L249" s="32"/>
      <c r="M249" s="145" t="s">
        <v>1</v>
      </c>
      <c r="N249" s="146" t="s">
        <v>40</v>
      </c>
      <c r="P249" s="147">
        <f>O249*H249</f>
        <v>0</v>
      </c>
      <c r="Q249" s="147">
        <v>2.6900000000000001E-3</v>
      </c>
      <c r="R249" s="147">
        <f>Q249*H249</f>
        <v>5.0491300000000003E-2</v>
      </c>
      <c r="S249" s="147">
        <v>0</v>
      </c>
      <c r="T249" s="148">
        <f>S249*H249</f>
        <v>0</v>
      </c>
      <c r="AR249" s="149" t="s">
        <v>179</v>
      </c>
      <c r="AT249" s="149" t="s">
        <v>175</v>
      </c>
      <c r="AU249" s="149" t="s">
        <v>84</v>
      </c>
      <c r="AY249" s="17" t="s">
        <v>173</v>
      </c>
      <c r="BE249" s="150">
        <f>IF(N249="základní",J249,0)</f>
        <v>0</v>
      </c>
      <c r="BF249" s="150">
        <f>IF(N249="snížená",J249,0)</f>
        <v>0</v>
      </c>
      <c r="BG249" s="150">
        <f>IF(N249="zákl. přenesená",J249,0)</f>
        <v>0</v>
      </c>
      <c r="BH249" s="150">
        <f>IF(N249="sníž. přenesená",J249,0)</f>
        <v>0</v>
      </c>
      <c r="BI249" s="150">
        <f>IF(N249="nulová",J249,0)</f>
        <v>0</v>
      </c>
      <c r="BJ249" s="17" t="s">
        <v>82</v>
      </c>
      <c r="BK249" s="150">
        <f>ROUND(I249*H249,2)</f>
        <v>0</v>
      </c>
      <c r="BL249" s="17" t="s">
        <v>179</v>
      </c>
      <c r="BM249" s="149" t="s">
        <v>345</v>
      </c>
    </row>
    <row r="250" spans="2:65" s="12" customFormat="1">
      <c r="B250" s="151"/>
      <c r="D250" s="152" t="s">
        <v>181</v>
      </c>
      <c r="E250" s="153" t="s">
        <v>1</v>
      </c>
      <c r="F250" s="154" t="s">
        <v>333</v>
      </c>
      <c r="H250" s="153" t="s">
        <v>1</v>
      </c>
      <c r="I250" s="155"/>
      <c r="L250" s="151"/>
      <c r="M250" s="156"/>
      <c r="T250" s="157"/>
      <c r="AT250" s="153" t="s">
        <v>181</v>
      </c>
      <c r="AU250" s="153" t="s">
        <v>84</v>
      </c>
      <c r="AV250" s="12" t="s">
        <v>82</v>
      </c>
      <c r="AW250" s="12" t="s">
        <v>32</v>
      </c>
      <c r="AX250" s="12" t="s">
        <v>75</v>
      </c>
      <c r="AY250" s="153" t="s">
        <v>173</v>
      </c>
    </row>
    <row r="251" spans="2:65" s="13" customFormat="1">
      <c r="B251" s="158"/>
      <c r="D251" s="152" t="s">
        <v>181</v>
      </c>
      <c r="E251" s="159" t="s">
        <v>1</v>
      </c>
      <c r="F251" s="160" t="s">
        <v>346</v>
      </c>
      <c r="H251" s="161">
        <v>10.77</v>
      </c>
      <c r="I251" s="162"/>
      <c r="L251" s="158"/>
      <c r="M251" s="163"/>
      <c r="T251" s="164"/>
      <c r="AT251" s="159" t="s">
        <v>181</v>
      </c>
      <c r="AU251" s="159" t="s">
        <v>84</v>
      </c>
      <c r="AV251" s="13" t="s">
        <v>84</v>
      </c>
      <c r="AW251" s="13" t="s">
        <v>32</v>
      </c>
      <c r="AX251" s="13" t="s">
        <v>75</v>
      </c>
      <c r="AY251" s="159" t="s">
        <v>173</v>
      </c>
    </row>
    <row r="252" spans="2:65" s="12" customFormat="1">
      <c r="B252" s="151"/>
      <c r="D252" s="152" t="s">
        <v>181</v>
      </c>
      <c r="E252" s="153" t="s">
        <v>1</v>
      </c>
      <c r="F252" s="154" t="s">
        <v>340</v>
      </c>
      <c r="H252" s="153" t="s">
        <v>1</v>
      </c>
      <c r="I252" s="155"/>
      <c r="L252" s="151"/>
      <c r="M252" s="156"/>
      <c r="T252" s="157"/>
      <c r="AT252" s="153" t="s">
        <v>181</v>
      </c>
      <c r="AU252" s="153" t="s">
        <v>84</v>
      </c>
      <c r="AV252" s="12" t="s">
        <v>82</v>
      </c>
      <c r="AW252" s="12" t="s">
        <v>32</v>
      </c>
      <c r="AX252" s="12" t="s">
        <v>75</v>
      </c>
      <c r="AY252" s="153" t="s">
        <v>173</v>
      </c>
    </row>
    <row r="253" spans="2:65" s="13" customFormat="1">
      <c r="B253" s="158"/>
      <c r="D253" s="152" t="s">
        <v>181</v>
      </c>
      <c r="E253" s="159" t="s">
        <v>1</v>
      </c>
      <c r="F253" s="160" t="s">
        <v>347</v>
      </c>
      <c r="H253" s="161">
        <v>8</v>
      </c>
      <c r="I253" s="162"/>
      <c r="L253" s="158"/>
      <c r="M253" s="163"/>
      <c r="T253" s="164"/>
      <c r="AT253" s="159" t="s">
        <v>181</v>
      </c>
      <c r="AU253" s="159" t="s">
        <v>84</v>
      </c>
      <c r="AV253" s="13" t="s">
        <v>84</v>
      </c>
      <c r="AW253" s="13" t="s">
        <v>32</v>
      </c>
      <c r="AX253" s="13" t="s">
        <v>75</v>
      </c>
      <c r="AY253" s="159" t="s">
        <v>173</v>
      </c>
    </row>
    <row r="254" spans="2:65" s="14" customFormat="1">
      <c r="B254" s="165"/>
      <c r="D254" s="152" t="s">
        <v>181</v>
      </c>
      <c r="E254" s="166" t="s">
        <v>1</v>
      </c>
      <c r="F254" s="167" t="s">
        <v>219</v>
      </c>
      <c r="H254" s="168">
        <v>18.77</v>
      </c>
      <c r="I254" s="169"/>
      <c r="L254" s="165"/>
      <c r="M254" s="170"/>
      <c r="T254" s="171"/>
      <c r="AT254" s="166" t="s">
        <v>181</v>
      </c>
      <c r="AU254" s="166" t="s">
        <v>84</v>
      </c>
      <c r="AV254" s="14" t="s">
        <v>179</v>
      </c>
      <c r="AW254" s="14" t="s">
        <v>32</v>
      </c>
      <c r="AX254" s="14" t="s">
        <v>82</v>
      </c>
      <c r="AY254" s="166" t="s">
        <v>173</v>
      </c>
    </row>
    <row r="255" spans="2:65" s="1" customFormat="1" ht="16.5" customHeight="1">
      <c r="B255" s="32"/>
      <c r="C255" s="137" t="s">
        <v>348</v>
      </c>
      <c r="D255" s="137" t="s">
        <v>175</v>
      </c>
      <c r="E255" s="138" t="s">
        <v>349</v>
      </c>
      <c r="F255" s="139" t="s">
        <v>350</v>
      </c>
      <c r="G255" s="140" t="s">
        <v>197</v>
      </c>
      <c r="H255" s="141">
        <v>18.77</v>
      </c>
      <c r="I255" s="142"/>
      <c r="J255" s="143">
        <f>ROUND(I255*H255,2)</f>
        <v>0</v>
      </c>
      <c r="K255" s="144"/>
      <c r="L255" s="32"/>
      <c r="M255" s="145" t="s">
        <v>1</v>
      </c>
      <c r="N255" s="146" t="s">
        <v>40</v>
      </c>
      <c r="P255" s="147">
        <f>O255*H255</f>
        <v>0</v>
      </c>
      <c r="Q255" s="147">
        <v>0</v>
      </c>
      <c r="R255" s="147">
        <f>Q255*H255</f>
        <v>0</v>
      </c>
      <c r="S255" s="147">
        <v>0</v>
      </c>
      <c r="T255" s="148">
        <f>S255*H255</f>
        <v>0</v>
      </c>
      <c r="AR255" s="149" t="s">
        <v>179</v>
      </c>
      <c r="AT255" s="149" t="s">
        <v>175</v>
      </c>
      <c r="AU255" s="149" t="s">
        <v>84</v>
      </c>
      <c r="AY255" s="17" t="s">
        <v>173</v>
      </c>
      <c r="BE255" s="150">
        <f>IF(N255="základní",J255,0)</f>
        <v>0</v>
      </c>
      <c r="BF255" s="150">
        <f>IF(N255="snížená",J255,0)</f>
        <v>0</v>
      </c>
      <c r="BG255" s="150">
        <f>IF(N255="zákl. přenesená",J255,0)</f>
        <v>0</v>
      </c>
      <c r="BH255" s="150">
        <f>IF(N255="sníž. přenesená",J255,0)</f>
        <v>0</v>
      </c>
      <c r="BI255" s="150">
        <f>IF(N255="nulová",J255,0)</f>
        <v>0</v>
      </c>
      <c r="BJ255" s="17" t="s">
        <v>82</v>
      </c>
      <c r="BK255" s="150">
        <f>ROUND(I255*H255,2)</f>
        <v>0</v>
      </c>
      <c r="BL255" s="17" t="s">
        <v>179</v>
      </c>
      <c r="BM255" s="149" t="s">
        <v>351</v>
      </c>
    </row>
    <row r="256" spans="2:65" s="13" customFormat="1">
      <c r="B256" s="158"/>
      <c r="D256" s="152" t="s">
        <v>181</v>
      </c>
      <c r="E256" s="159" t="s">
        <v>1</v>
      </c>
      <c r="F256" s="160" t="s">
        <v>352</v>
      </c>
      <c r="H256" s="161">
        <v>18.77</v>
      </c>
      <c r="I256" s="162"/>
      <c r="L256" s="158"/>
      <c r="M256" s="163"/>
      <c r="T256" s="164"/>
      <c r="AT256" s="159" t="s">
        <v>181</v>
      </c>
      <c r="AU256" s="159" t="s">
        <v>84</v>
      </c>
      <c r="AV256" s="13" t="s">
        <v>84</v>
      </c>
      <c r="AW256" s="13" t="s">
        <v>32</v>
      </c>
      <c r="AX256" s="13" t="s">
        <v>82</v>
      </c>
      <c r="AY256" s="159" t="s">
        <v>173</v>
      </c>
    </row>
    <row r="257" spans="2:65" s="1" customFormat="1" ht="21.75" customHeight="1">
      <c r="B257" s="32"/>
      <c r="C257" s="137" t="s">
        <v>353</v>
      </c>
      <c r="D257" s="137" t="s">
        <v>175</v>
      </c>
      <c r="E257" s="138" t="s">
        <v>354</v>
      </c>
      <c r="F257" s="139" t="s">
        <v>355</v>
      </c>
      <c r="G257" s="140" t="s">
        <v>250</v>
      </c>
      <c r="H257" s="141">
        <v>0.3</v>
      </c>
      <c r="I257" s="142"/>
      <c r="J257" s="143">
        <f>ROUND(I257*H257,2)</f>
        <v>0</v>
      </c>
      <c r="K257" s="144"/>
      <c r="L257" s="32"/>
      <c r="M257" s="145" t="s">
        <v>1</v>
      </c>
      <c r="N257" s="146" t="s">
        <v>40</v>
      </c>
      <c r="P257" s="147">
        <f>O257*H257</f>
        <v>0</v>
      </c>
      <c r="Q257" s="147">
        <v>1.0606199999999999</v>
      </c>
      <c r="R257" s="147">
        <f>Q257*H257</f>
        <v>0.31818599999999997</v>
      </c>
      <c r="S257" s="147">
        <v>0</v>
      </c>
      <c r="T257" s="148">
        <f>S257*H257</f>
        <v>0</v>
      </c>
      <c r="AR257" s="149" t="s">
        <v>179</v>
      </c>
      <c r="AT257" s="149" t="s">
        <v>175</v>
      </c>
      <c r="AU257" s="149" t="s">
        <v>84</v>
      </c>
      <c r="AY257" s="17" t="s">
        <v>173</v>
      </c>
      <c r="BE257" s="150">
        <f>IF(N257="základní",J257,0)</f>
        <v>0</v>
      </c>
      <c r="BF257" s="150">
        <f>IF(N257="snížená",J257,0)</f>
        <v>0</v>
      </c>
      <c r="BG257" s="150">
        <f>IF(N257="zákl. přenesená",J257,0)</f>
        <v>0</v>
      </c>
      <c r="BH257" s="150">
        <f>IF(N257="sníž. přenesená",J257,0)</f>
        <v>0</v>
      </c>
      <c r="BI257" s="150">
        <f>IF(N257="nulová",J257,0)</f>
        <v>0</v>
      </c>
      <c r="BJ257" s="17" t="s">
        <v>82</v>
      </c>
      <c r="BK257" s="150">
        <f>ROUND(I257*H257,2)</f>
        <v>0</v>
      </c>
      <c r="BL257" s="17" t="s">
        <v>179</v>
      </c>
      <c r="BM257" s="149" t="s">
        <v>356</v>
      </c>
    </row>
    <row r="258" spans="2:65" s="12" customFormat="1">
      <c r="B258" s="151"/>
      <c r="D258" s="152" t="s">
        <v>181</v>
      </c>
      <c r="E258" s="153" t="s">
        <v>1</v>
      </c>
      <c r="F258" s="154" t="s">
        <v>333</v>
      </c>
      <c r="H258" s="153" t="s">
        <v>1</v>
      </c>
      <c r="I258" s="155"/>
      <c r="L258" s="151"/>
      <c r="M258" s="156"/>
      <c r="T258" s="157"/>
      <c r="AT258" s="153" t="s">
        <v>181</v>
      </c>
      <c r="AU258" s="153" t="s">
        <v>84</v>
      </c>
      <c r="AV258" s="12" t="s">
        <v>82</v>
      </c>
      <c r="AW258" s="12" t="s">
        <v>32</v>
      </c>
      <c r="AX258" s="12" t="s">
        <v>75</v>
      </c>
      <c r="AY258" s="153" t="s">
        <v>173</v>
      </c>
    </row>
    <row r="259" spans="2:65" s="13" customFormat="1">
      <c r="B259" s="158"/>
      <c r="D259" s="152" t="s">
        <v>181</v>
      </c>
      <c r="E259" s="159" t="s">
        <v>1</v>
      </c>
      <c r="F259" s="160" t="s">
        <v>357</v>
      </c>
      <c r="H259" s="161">
        <v>0.3</v>
      </c>
      <c r="I259" s="162"/>
      <c r="L259" s="158"/>
      <c r="M259" s="163"/>
      <c r="T259" s="164"/>
      <c r="AT259" s="159" t="s">
        <v>181</v>
      </c>
      <c r="AU259" s="159" t="s">
        <v>84</v>
      </c>
      <c r="AV259" s="13" t="s">
        <v>84</v>
      </c>
      <c r="AW259" s="13" t="s">
        <v>32</v>
      </c>
      <c r="AX259" s="13" t="s">
        <v>82</v>
      </c>
      <c r="AY259" s="159" t="s">
        <v>173</v>
      </c>
    </row>
    <row r="260" spans="2:65" s="1" customFormat="1" ht="44.25" customHeight="1">
      <c r="B260" s="32"/>
      <c r="C260" s="137" t="s">
        <v>358</v>
      </c>
      <c r="D260" s="137" t="s">
        <v>175</v>
      </c>
      <c r="E260" s="138" t="s">
        <v>359</v>
      </c>
      <c r="F260" s="139" t="s">
        <v>360</v>
      </c>
      <c r="G260" s="140" t="s">
        <v>250</v>
      </c>
      <c r="H260" s="141">
        <v>1.1919999999999999</v>
      </c>
      <c r="I260" s="142"/>
      <c r="J260" s="143">
        <f>ROUND(I260*H260,2)</f>
        <v>0</v>
      </c>
      <c r="K260" s="144"/>
      <c r="L260" s="32"/>
      <c r="M260" s="145" t="s">
        <v>1</v>
      </c>
      <c r="N260" s="146" t="s">
        <v>40</v>
      </c>
      <c r="P260" s="147">
        <f>O260*H260</f>
        <v>0</v>
      </c>
      <c r="Q260" s="147">
        <v>1.221E-2</v>
      </c>
      <c r="R260" s="147">
        <f>Q260*H260</f>
        <v>1.4554319999999999E-2</v>
      </c>
      <c r="S260" s="147">
        <v>0</v>
      </c>
      <c r="T260" s="148">
        <f>S260*H260</f>
        <v>0</v>
      </c>
      <c r="AR260" s="149" t="s">
        <v>179</v>
      </c>
      <c r="AT260" s="149" t="s">
        <v>175</v>
      </c>
      <c r="AU260" s="149" t="s">
        <v>84</v>
      </c>
      <c r="AY260" s="17" t="s">
        <v>173</v>
      </c>
      <c r="BE260" s="150">
        <f>IF(N260="základní",J260,0)</f>
        <v>0</v>
      </c>
      <c r="BF260" s="150">
        <f>IF(N260="snížená",J260,0)</f>
        <v>0</v>
      </c>
      <c r="BG260" s="150">
        <f>IF(N260="zákl. přenesená",J260,0)</f>
        <v>0</v>
      </c>
      <c r="BH260" s="150">
        <f>IF(N260="sníž. přenesená",J260,0)</f>
        <v>0</v>
      </c>
      <c r="BI260" s="150">
        <f>IF(N260="nulová",J260,0)</f>
        <v>0</v>
      </c>
      <c r="BJ260" s="17" t="s">
        <v>82</v>
      </c>
      <c r="BK260" s="150">
        <f>ROUND(I260*H260,2)</f>
        <v>0</v>
      </c>
      <c r="BL260" s="17" t="s">
        <v>179</v>
      </c>
      <c r="BM260" s="149" t="s">
        <v>361</v>
      </c>
    </row>
    <row r="261" spans="2:65" s="12" customFormat="1">
      <c r="B261" s="151"/>
      <c r="D261" s="152" t="s">
        <v>181</v>
      </c>
      <c r="E261" s="153" t="s">
        <v>1</v>
      </c>
      <c r="F261" s="154" t="s">
        <v>340</v>
      </c>
      <c r="H261" s="153" t="s">
        <v>1</v>
      </c>
      <c r="I261" s="155"/>
      <c r="L261" s="151"/>
      <c r="M261" s="156"/>
      <c r="T261" s="157"/>
      <c r="AT261" s="153" t="s">
        <v>181</v>
      </c>
      <c r="AU261" s="153" t="s">
        <v>84</v>
      </c>
      <c r="AV261" s="12" t="s">
        <v>82</v>
      </c>
      <c r="AW261" s="12" t="s">
        <v>32</v>
      </c>
      <c r="AX261" s="12" t="s">
        <v>75</v>
      </c>
      <c r="AY261" s="153" t="s">
        <v>173</v>
      </c>
    </row>
    <row r="262" spans="2:65" s="13" customFormat="1">
      <c r="B262" s="158"/>
      <c r="D262" s="152" t="s">
        <v>181</v>
      </c>
      <c r="E262" s="159" t="s">
        <v>1</v>
      </c>
      <c r="F262" s="160" t="s">
        <v>362</v>
      </c>
      <c r="H262" s="161">
        <v>1.1919999999999999</v>
      </c>
      <c r="I262" s="162"/>
      <c r="L262" s="158"/>
      <c r="M262" s="163"/>
      <c r="T262" s="164"/>
      <c r="AT262" s="159" t="s">
        <v>181</v>
      </c>
      <c r="AU262" s="159" t="s">
        <v>84</v>
      </c>
      <c r="AV262" s="13" t="s">
        <v>84</v>
      </c>
      <c r="AW262" s="13" t="s">
        <v>32</v>
      </c>
      <c r="AX262" s="13" t="s">
        <v>82</v>
      </c>
      <c r="AY262" s="159" t="s">
        <v>173</v>
      </c>
    </row>
    <row r="263" spans="2:65" s="1" customFormat="1" ht="16.5" customHeight="1">
      <c r="B263" s="32"/>
      <c r="C263" s="172" t="s">
        <v>363</v>
      </c>
      <c r="D263" s="172" t="s">
        <v>269</v>
      </c>
      <c r="E263" s="173" t="s">
        <v>364</v>
      </c>
      <c r="F263" s="174" t="s">
        <v>365</v>
      </c>
      <c r="G263" s="175" t="s">
        <v>250</v>
      </c>
      <c r="H263" s="176">
        <v>1.1919999999999999</v>
      </c>
      <c r="I263" s="177"/>
      <c r="J263" s="178">
        <f>ROUND(I263*H263,2)</f>
        <v>0</v>
      </c>
      <c r="K263" s="179"/>
      <c r="L263" s="180"/>
      <c r="M263" s="181" t="s">
        <v>1</v>
      </c>
      <c r="N263" s="182" t="s">
        <v>40</v>
      </c>
      <c r="P263" s="147">
        <f>O263*H263</f>
        <v>0</v>
      </c>
      <c r="Q263" s="147">
        <v>1</v>
      </c>
      <c r="R263" s="147">
        <f>Q263*H263</f>
        <v>1.1919999999999999</v>
      </c>
      <c r="S263" s="147">
        <v>0</v>
      </c>
      <c r="T263" s="148">
        <f>S263*H263</f>
        <v>0</v>
      </c>
      <c r="AR263" s="149" t="s">
        <v>214</v>
      </c>
      <c r="AT263" s="149" t="s">
        <v>269</v>
      </c>
      <c r="AU263" s="149" t="s">
        <v>84</v>
      </c>
      <c r="AY263" s="17" t="s">
        <v>173</v>
      </c>
      <c r="BE263" s="150">
        <f>IF(N263="základní",J263,0)</f>
        <v>0</v>
      </c>
      <c r="BF263" s="150">
        <f>IF(N263="snížená",J263,0)</f>
        <v>0</v>
      </c>
      <c r="BG263" s="150">
        <f>IF(N263="zákl. přenesená",J263,0)</f>
        <v>0</v>
      </c>
      <c r="BH263" s="150">
        <f>IF(N263="sníž. přenesená",J263,0)</f>
        <v>0</v>
      </c>
      <c r="BI263" s="150">
        <f>IF(N263="nulová",J263,0)</f>
        <v>0</v>
      </c>
      <c r="BJ263" s="17" t="s">
        <v>82</v>
      </c>
      <c r="BK263" s="150">
        <f>ROUND(I263*H263,2)</f>
        <v>0</v>
      </c>
      <c r="BL263" s="17" t="s">
        <v>179</v>
      </c>
      <c r="BM263" s="149" t="s">
        <v>366</v>
      </c>
    </row>
    <row r="264" spans="2:65" s="12" customFormat="1">
      <c r="B264" s="151"/>
      <c r="D264" s="152" t="s">
        <v>181</v>
      </c>
      <c r="E264" s="153" t="s">
        <v>1</v>
      </c>
      <c r="F264" s="154" t="s">
        <v>367</v>
      </c>
      <c r="H264" s="153" t="s">
        <v>1</v>
      </c>
      <c r="I264" s="155"/>
      <c r="L264" s="151"/>
      <c r="M264" s="156"/>
      <c r="T264" s="157"/>
      <c r="AT264" s="153" t="s">
        <v>181</v>
      </c>
      <c r="AU264" s="153" t="s">
        <v>84</v>
      </c>
      <c r="AV264" s="12" t="s">
        <v>82</v>
      </c>
      <c r="AW264" s="12" t="s">
        <v>32</v>
      </c>
      <c r="AX264" s="12" t="s">
        <v>75</v>
      </c>
      <c r="AY264" s="153" t="s">
        <v>173</v>
      </c>
    </row>
    <row r="265" spans="2:65" s="13" customFormat="1">
      <c r="B265" s="158"/>
      <c r="D265" s="152" t="s">
        <v>181</v>
      </c>
      <c r="E265" s="159" t="s">
        <v>1</v>
      </c>
      <c r="F265" s="160" t="s">
        <v>362</v>
      </c>
      <c r="H265" s="161">
        <v>1.1919999999999999</v>
      </c>
      <c r="I265" s="162"/>
      <c r="L265" s="158"/>
      <c r="M265" s="163"/>
      <c r="T265" s="164"/>
      <c r="AT265" s="159" t="s">
        <v>181</v>
      </c>
      <c r="AU265" s="159" t="s">
        <v>84</v>
      </c>
      <c r="AV265" s="13" t="s">
        <v>84</v>
      </c>
      <c r="AW265" s="13" t="s">
        <v>32</v>
      </c>
      <c r="AX265" s="13" t="s">
        <v>82</v>
      </c>
      <c r="AY265" s="159" t="s">
        <v>173</v>
      </c>
    </row>
    <row r="266" spans="2:65" s="1" customFormat="1" ht="24.2" customHeight="1">
      <c r="B266" s="32"/>
      <c r="C266" s="137" t="s">
        <v>368</v>
      </c>
      <c r="D266" s="137" t="s">
        <v>175</v>
      </c>
      <c r="E266" s="138" t="s">
        <v>369</v>
      </c>
      <c r="F266" s="139" t="s">
        <v>370</v>
      </c>
      <c r="G266" s="140" t="s">
        <v>178</v>
      </c>
      <c r="H266" s="141">
        <v>3.1190000000000002</v>
      </c>
      <c r="I266" s="142"/>
      <c r="J266" s="143">
        <f>ROUND(I266*H266,2)</f>
        <v>0</v>
      </c>
      <c r="K266" s="144"/>
      <c r="L266" s="32"/>
      <c r="M266" s="145" t="s">
        <v>1</v>
      </c>
      <c r="N266" s="146" t="s">
        <v>40</v>
      </c>
      <c r="P266" s="147">
        <f>O266*H266</f>
        <v>0</v>
      </c>
      <c r="Q266" s="147">
        <v>2.5018699999999998</v>
      </c>
      <c r="R266" s="147">
        <f>Q266*H266</f>
        <v>7.8033325299999996</v>
      </c>
      <c r="S266" s="147">
        <v>0</v>
      </c>
      <c r="T266" s="148">
        <f>S266*H266</f>
        <v>0</v>
      </c>
      <c r="AR266" s="149" t="s">
        <v>179</v>
      </c>
      <c r="AT266" s="149" t="s">
        <v>175</v>
      </c>
      <c r="AU266" s="149" t="s">
        <v>84</v>
      </c>
      <c r="AY266" s="17" t="s">
        <v>173</v>
      </c>
      <c r="BE266" s="150">
        <f>IF(N266="základní",J266,0)</f>
        <v>0</v>
      </c>
      <c r="BF266" s="150">
        <f>IF(N266="snížená",J266,0)</f>
        <v>0</v>
      </c>
      <c r="BG266" s="150">
        <f>IF(N266="zákl. přenesená",J266,0)</f>
        <v>0</v>
      </c>
      <c r="BH266" s="150">
        <f>IF(N266="sníž. přenesená",J266,0)</f>
        <v>0</v>
      </c>
      <c r="BI266" s="150">
        <f>IF(N266="nulová",J266,0)</f>
        <v>0</v>
      </c>
      <c r="BJ266" s="17" t="s">
        <v>82</v>
      </c>
      <c r="BK266" s="150">
        <f>ROUND(I266*H266,2)</f>
        <v>0</v>
      </c>
      <c r="BL266" s="17" t="s">
        <v>179</v>
      </c>
      <c r="BM266" s="149" t="s">
        <v>371</v>
      </c>
    </row>
    <row r="267" spans="2:65" s="12" customFormat="1">
      <c r="B267" s="151"/>
      <c r="D267" s="152" t="s">
        <v>181</v>
      </c>
      <c r="E267" s="153" t="s">
        <v>1</v>
      </c>
      <c r="F267" s="154" t="s">
        <v>372</v>
      </c>
      <c r="H267" s="153" t="s">
        <v>1</v>
      </c>
      <c r="I267" s="155"/>
      <c r="L267" s="151"/>
      <c r="M267" s="156"/>
      <c r="T267" s="157"/>
      <c r="AT267" s="153" t="s">
        <v>181</v>
      </c>
      <c r="AU267" s="153" t="s">
        <v>84</v>
      </c>
      <c r="AV267" s="12" t="s">
        <v>82</v>
      </c>
      <c r="AW267" s="12" t="s">
        <v>32</v>
      </c>
      <c r="AX267" s="12" t="s">
        <v>75</v>
      </c>
      <c r="AY267" s="153" t="s">
        <v>173</v>
      </c>
    </row>
    <row r="268" spans="2:65" s="13" customFormat="1">
      <c r="B268" s="158"/>
      <c r="D268" s="152" t="s">
        <v>181</v>
      </c>
      <c r="E268" s="159" t="s">
        <v>1</v>
      </c>
      <c r="F268" s="160" t="s">
        <v>373</v>
      </c>
      <c r="H268" s="161">
        <v>0.94099999999999995</v>
      </c>
      <c r="I268" s="162"/>
      <c r="L268" s="158"/>
      <c r="M268" s="163"/>
      <c r="T268" s="164"/>
      <c r="AT268" s="159" t="s">
        <v>181</v>
      </c>
      <c r="AU268" s="159" t="s">
        <v>84</v>
      </c>
      <c r="AV268" s="13" t="s">
        <v>84</v>
      </c>
      <c r="AW268" s="13" t="s">
        <v>32</v>
      </c>
      <c r="AX268" s="13" t="s">
        <v>75</v>
      </c>
      <c r="AY268" s="159" t="s">
        <v>173</v>
      </c>
    </row>
    <row r="269" spans="2:65" s="13" customFormat="1">
      <c r="B269" s="158"/>
      <c r="D269" s="152" t="s">
        <v>181</v>
      </c>
      <c r="E269" s="159" t="s">
        <v>1</v>
      </c>
      <c r="F269" s="160" t="s">
        <v>374</v>
      </c>
      <c r="H269" s="161">
        <v>1.845</v>
      </c>
      <c r="I269" s="162"/>
      <c r="L269" s="158"/>
      <c r="M269" s="163"/>
      <c r="T269" s="164"/>
      <c r="AT269" s="159" t="s">
        <v>181</v>
      </c>
      <c r="AU269" s="159" t="s">
        <v>84</v>
      </c>
      <c r="AV269" s="13" t="s">
        <v>84</v>
      </c>
      <c r="AW269" s="13" t="s">
        <v>32</v>
      </c>
      <c r="AX269" s="13" t="s">
        <v>75</v>
      </c>
      <c r="AY269" s="159" t="s">
        <v>173</v>
      </c>
    </row>
    <row r="270" spans="2:65" s="15" customFormat="1">
      <c r="B270" s="183"/>
      <c r="D270" s="152" t="s">
        <v>181</v>
      </c>
      <c r="E270" s="184" t="s">
        <v>1</v>
      </c>
      <c r="F270" s="185" t="s">
        <v>375</v>
      </c>
      <c r="H270" s="186">
        <v>2.786</v>
      </c>
      <c r="I270" s="187"/>
      <c r="L270" s="183"/>
      <c r="M270" s="188"/>
      <c r="T270" s="189"/>
      <c r="AT270" s="184" t="s">
        <v>181</v>
      </c>
      <c r="AU270" s="184" t="s">
        <v>84</v>
      </c>
      <c r="AV270" s="15" t="s">
        <v>189</v>
      </c>
      <c r="AW270" s="15" t="s">
        <v>32</v>
      </c>
      <c r="AX270" s="15" t="s">
        <v>75</v>
      </c>
      <c r="AY270" s="184" t="s">
        <v>173</v>
      </c>
    </row>
    <row r="271" spans="2:65" s="12" customFormat="1">
      <c r="B271" s="151"/>
      <c r="D271" s="152" t="s">
        <v>181</v>
      </c>
      <c r="E271" s="153" t="s">
        <v>1</v>
      </c>
      <c r="F271" s="154" t="s">
        <v>376</v>
      </c>
      <c r="H271" s="153" t="s">
        <v>1</v>
      </c>
      <c r="I271" s="155"/>
      <c r="L271" s="151"/>
      <c r="M271" s="156"/>
      <c r="T271" s="157"/>
      <c r="AT271" s="153" t="s">
        <v>181</v>
      </c>
      <c r="AU271" s="153" t="s">
        <v>84</v>
      </c>
      <c r="AV271" s="12" t="s">
        <v>82</v>
      </c>
      <c r="AW271" s="12" t="s">
        <v>32</v>
      </c>
      <c r="AX271" s="12" t="s">
        <v>75</v>
      </c>
      <c r="AY271" s="153" t="s">
        <v>173</v>
      </c>
    </row>
    <row r="272" spans="2:65" s="13" customFormat="1">
      <c r="B272" s="158"/>
      <c r="D272" s="152" t="s">
        <v>181</v>
      </c>
      <c r="E272" s="159" t="s">
        <v>1</v>
      </c>
      <c r="F272" s="160" t="s">
        <v>377</v>
      </c>
      <c r="H272" s="161">
        <v>0.33300000000000002</v>
      </c>
      <c r="I272" s="162"/>
      <c r="L272" s="158"/>
      <c r="M272" s="163"/>
      <c r="T272" s="164"/>
      <c r="AT272" s="159" t="s">
        <v>181</v>
      </c>
      <c r="AU272" s="159" t="s">
        <v>84</v>
      </c>
      <c r="AV272" s="13" t="s">
        <v>84</v>
      </c>
      <c r="AW272" s="13" t="s">
        <v>32</v>
      </c>
      <c r="AX272" s="13" t="s">
        <v>75</v>
      </c>
      <c r="AY272" s="159" t="s">
        <v>173</v>
      </c>
    </row>
    <row r="273" spans="2:65" s="14" customFormat="1">
      <c r="B273" s="165"/>
      <c r="D273" s="152" t="s">
        <v>181</v>
      </c>
      <c r="E273" s="166" t="s">
        <v>1</v>
      </c>
      <c r="F273" s="167" t="s">
        <v>219</v>
      </c>
      <c r="H273" s="168">
        <v>3.1190000000000002</v>
      </c>
      <c r="I273" s="169"/>
      <c r="L273" s="165"/>
      <c r="M273" s="170"/>
      <c r="T273" s="171"/>
      <c r="AT273" s="166" t="s">
        <v>181</v>
      </c>
      <c r="AU273" s="166" t="s">
        <v>84</v>
      </c>
      <c r="AV273" s="14" t="s">
        <v>179</v>
      </c>
      <c r="AW273" s="14" t="s">
        <v>32</v>
      </c>
      <c r="AX273" s="14" t="s">
        <v>82</v>
      </c>
      <c r="AY273" s="166" t="s">
        <v>173</v>
      </c>
    </row>
    <row r="274" spans="2:65" s="1" customFormat="1" ht="16.5" customHeight="1">
      <c r="B274" s="32"/>
      <c r="C274" s="137" t="s">
        <v>378</v>
      </c>
      <c r="D274" s="137" t="s">
        <v>175</v>
      </c>
      <c r="E274" s="138" t="s">
        <v>379</v>
      </c>
      <c r="F274" s="139" t="s">
        <v>380</v>
      </c>
      <c r="G274" s="140" t="s">
        <v>197</v>
      </c>
      <c r="H274" s="141">
        <v>8.3059999999999992</v>
      </c>
      <c r="I274" s="142"/>
      <c r="J274" s="143">
        <f>ROUND(I274*H274,2)</f>
        <v>0</v>
      </c>
      <c r="K274" s="144"/>
      <c r="L274" s="32"/>
      <c r="M274" s="145" t="s">
        <v>1</v>
      </c>
      <c r="N274" s="146" t="s">
        <v>40</v>
      </c>
      <c r="P274" s="147">
        <f>O274*H274</f>
        <v>0</v>
      </c>
      <c r="Q274" s="147">
        <v>2.64E-3</v>
      </c>
      <c r="R274" s="147">
        <f>Q274*H274</f>
        <v>2.1927839999999997E-2</v>
      </c>
      <c r="S274" s="147">
        <v>0</v>
      </c>
      <c r="T274" s="148">
        <f>S274*H274</f>
        <v>0</v>
      </c>
      <c r="AR274" s="149" t="s">
        <v>179</v>
      </c>
      <c r="AT274" s="149" t="s">
        <v>175</v>
      </c>
      <c r="AU274" s="149" t="s">
        <v>84</v>
      </c>
      <c r="AY274" s="17" t="s">
        <v>173</v>
      </c>
      <c r="BE274" s="150">
        <f>IF(N274="základní",J274,0)</f>
        <v>0</v>
      </c>
      <c r="BF274" s="150">
        <f>IF(N274="snížená",J274,0)</f>
        <v>0</v>
      </c>
      <c r="BG274" s="150">
        <f>IF(N274="zákl. přenesená",J274,0)</f>
        <v>0</v>
      </c>
      <c r="BH274" s="150">
        <f>IF(N274="sníž. přenesená",J274,0)</f>
        <v>0</v>
      </c>
      <c r="BI274" s="150">
        <f>IF(N274="nulová",J274,0)</f>
        <v>0</v>
      </c>
      <c r="BJ274" s="17" t="s">
        <v>82</v>
      </c>
      <c r="BK274" s="150">
        <f>ROUND(I274*H274,2)</f>
        <v>0</v>
      </c>
      <c r="BL274" s="17" t="s">
        <v>179</v>
      </c>
      <c r="BM274" s="149" t="s">
        <v>381</v>
      </c>
    </row>
    <row r="275" spans="2:65" s="12" customFormat="1">
      <c r="B275" s="151"/>
      <c r="D275" s="152" t="s">
        <v>181</v>
      </c>
      <c r="E275" s="153" t="s">
        <v>1</v>
      </c>
      <c r="F275" s="154" t="s">
        <v>372</v>
      </c>
      <c r="H275" s="153" t="s">
        <v>1</v>
      </c>
      <c r="I275" s="155"/>
      <c r="L275" s="151"/>
      <c r="M275" s="156"/>
      <c r="T275" s="157"/>
      <c r="AT275" s="153" t="s">
        <v>181</v>
      </c>
      <c r="AU275" s="153" t="s">
        <v>84</v>
      </c>
      <c r="AV275" s="12" t="s">
        <v>82</v>
      </c>
      <c r="AW275" s="12" t="s">
        <v>32</v>
      </c>
      <c r="AX275" s="12" t="s">
        <v>75</v>
      </c>
      <c r="AY275" s="153" t="s">
        <v>173</v>
      </c>
    </row>
    <row r="276" spans="2:65" s="13" customFormat="1">
      <c r="B276" s="158"/>
      <c r="D276" s="152" t="s">
        <v>181</v>
      </c>
      <c r="E276" s="159" t="s">
        <v>1</v>
      </c>
      <c r="F276" s="160" t="s">
        <v>382</v>
      </c>
      <c r="H276" s="161">
        <v>2.488</v>
      </c>
      <c r="I276" s="162"/>
      <c r="L276" s="158"/>
      <c r="M276" s="163"/>
      <c r="T276" s="164"/>
      <c r="AT276" s="159" t="s">
        <v>181</v>
      </c>
      <c r="AU276" s="159" t="s">
        <v>84</v>
      </c>
      <c r="AV276" s="13" t="s">
        <v>84</v>
      </c>
      <c r="AW276" s="13" t="s">
        <v>32</v>
      </c>
      <c r="AX276" s="13" t="s">
        <v>75</v>
      </c>
      <c r="AY276" s="159" t="s">
        <v>173</v>
      </c>
    </row>
    <row r="277" spans="2:65" s="13" customFormat="1">
      <c r="B277" s="158"/>
      <c r="D277" s="152" t="s">
        <v>181</v>
      </c>
      <c r="E277" s="159" t="s">
        <v>1</v>
      </c>
      <c r="F277" s="160" t="s">
        <v>383</v>
      </c>
      <c r="H277" s="161">
        <v>5.33</v>
      </c>
      <c r="I277" s="162"/>
      <c r="L277" s="158"/>
      <c r="M277" s="163"/>
      <c r="T277" s="164"/>
      <c r="AT277" s="159" t="s">
        <v>181</v>
      </c>
      <c r="AU277" s="159" t="s">
        <v>84</v>
      </c>
      <c r="AV277" s="13" t="s">
        <v>84</v>
      </c>
      <c r="AW277" s="13" t="s">
        <v>32</v>
      </c>
      <c r="AX277" s="13" t="s">
        <v>75</v>
      </c>
      <c r="AY277" s="159" t="s">
        <v>173</v>
      </c>
    </row>
    <row r="278" spans="2:65" s="12" customFormat="1">
      <c r="B278" s="151"/>
      <c r="D278" s="152" t="s">
        <v>181</v>
      </c>
      <c r="E278" s="153" t="s">
        <v>1</v>
      </c>
      <c r="F278" s="154" t="s">
        <v>376</v>
      </c>
      <c r="H278" s="153" t="s">
        <v>1</v>
      </c>
      <c r="I278" s="155"/>
      <c r="L278" s="151"/>
      <c r="M278" s="156"/>
      <c r="T278" s="157"/>
      <c r="AT278" s="153" t="s">
        <v>181</v>
      </c>
      <c r="AU278" s="153" t="s">
        <v>84</v>
      </c>
      <c r="AV278" s="12" t="s">
        <v>82</v>
      </c>
      <c r="AW278" s="12" t="s">
        <v>32</v>
      </c>
      <c r="AX278" s="12" t="s">
        <v>75</v>
      </c>
      <c r="AY278" s="153" t="s">
        <v>173</v>
      </c>
    </row>
    <row r="279" spans="2:65" s="13" customFormat="1">
      <c r="B279" s="158"/>
      <c r="D279" s="152" t="s">
        <v>181</v>
      </c>
      <c r="E279" s="159" t="s">
        <v>1</v>
      </c>
      <c r="F279" s="160" t="s">
        <v>384</v>
      </c>
      <c r="H279" s="161">
        <v>0.48799999999999999</v>
      </c>
      <c r="I279" s="162"/>
      <c r="L279" s="158"/>
      <c r="M279" s="163"/>
      <c r="T279" s="164"/>
      <c r="AT279" s="159" t="s">
        <v>181</v>
      </c>
      <c r="AU279" s="159" t="s">
        <v>84</v>
      </c>
      <c r="AV279" s="13" t="s">
        <v>84</v>
      </c>
      <c r="AW279" s="13" t="s">
        <v>32</v>
      </c>
      <c r="AX279" s="13" t="s">
        <v>75</v>
      </c>
      <c r="AY279" s="159" t="s">
        <v>173</v>
      </c>
    </row>
    <row r="280" spans="2:65" s="14" customFormat="1">
      <c r="B280" s="165"/>
      <c r="D280" s="152" t="s">
        <v>181</v>
      </c>
      <c r="E280" s="166" t="s">
        <v>1</v>
      </c>
      <c r="F280" s="167" t="s">
        <v>219</v>
      </c>
      <c r="H280" s="168">
        <v>8.3059999999999992</v>
      </c>
      <c r="I280" s="169"/>
      <c r="L280" s="165"/>
      <c r="M280" s="170"/>
      <c r="T280" s="171"/>
      <c r="AT280" s="166" t="s">
        <v>181</v>
      </c>
      <c r="AU280" s="166" t="s">
        <v>84</v>
      </c>
      <c r="AV280" s="14" t="s">
        <v>179</v>
      </c>
      <c r="AW280" s="14" t="s">
        <v>32</v>
      </c>
      <c r="AX280" s="14" t="s">
        <v>82</v>
      </c>
      <c r="AY280" s="166" t="s">
        <v>173</v>
      </c>
    </row>
    <row r="281" spans="2:65" s="1" customFormat="1" ht="16.5" customHeight="1">
      <c r="B281" s="32"/>
      <c r="C281" s="137" t="s">
        <v>385</v>
      </c>
      <c r="D281" s="137" t="s">
        <v>175</v>
      </c>
      <c r="E281" s="138" t="s">
        <v>386</v>
      </c>
      <c r="F281" s="139" t="s">
        <v>387</v>
      </c>
      <c r="G281" s="140" t="s">
        <v>197</v>
      </c>
      <c r="H281" s="141">
        <v>8.3059999999999992</v>
      </c>
      <c r="I281" s="142"/>
      <c r="J281" s="143">
        <f>ROUND(I281*H281,2)</f>
        <v>0</v>
      </c>
      <c r="K281" s="144"/>
      <c r="L281" s="32"/>
      <c r="M281" s="145" t="s">
        <v>1</v>
      </c>
      <c r="N281" s="146" t="s">
        <v>40</v>
      </c>
      <c r="P281" s="147">
        <f>O281*H281</f>
        <v>0</v>
      </c>
      <c r="Q281" s="147">
        <v>0</v>
      </c>
      <c r="R281" s="147">
        <f>Q281*H281</f>
        <v>0</v>
      </c>
      <c r="S281" s="147">
        <v>0</v>
      </c>
      <c r="T281" s="148">
        <f>S281*H281</f>
        <v>0</v>
      </c>
      <c r="AR281" s="149" t="s">
        <v>179</v>
      </c>
      <c r="AT281" s="149" t="s">
        <v>175</v>
      </c>
      <c r="AU281" s="149" t="s">
        <v>84</v>
      </c>
      <c r="AY281" s="17" t="s">
        <v>173</v>
      </c>
      <c r="BE281" s="150">
        <f>IF(N281="základní",J281,0)</f>
        <v>0</v>
      </c>
      <c r="BF281" s="150">
        <f>IF(N281="snížená",J281,0)</f>
        <v>0</v>
      </c>
      <c r="BG281" s="150">
        <f>IF(N281="zákl. přenesená",J281,0)</f>
        <v>0</v>
      </c>
      <c r="BH281" s="150">
        <f>IF(N281="sníž. přenesená",J281,0)</f>
        <v>0</v>
      </c>
      <c r="BI281" s="150">
        <f>IF(N281="nulová",J281,0)</f>
        <v>0</v>
      </c>
      <c r="BJ281" s="17" t="s">
        <v>82</v>
      </c>
      <c r="BK281" s="150">
        <f>ROUND(I281*H281,2)</f>
        <v>0</v>
      </c>
      <c r="BL281" s="17" t="s">
        <v>179</v>
      </c>
      <c r="BM281" s="149" t="s">
        <v>388</v>
      </c>
    </row>
    <row r="282" spans="2:65" s="13" customFormat="1">
      <c r="B282" s="158"/>
      <c r="D282" s="152" t="s">
        <v>181</v>
      </c>
      <c r="E282" s="159" t="s">
        <v>1</v>
      </c>
      <c r="F282" s="160" t="s">
        <v>389</v>
      </c>
      <c r="H282" s="161">
        <v>8.3059999999999992</v>
      </c>
      <c r="I282" s="162"/>
      <c r="L282" s="158"/>
      <c r="M282" s="163"/>
      <c r="T282" s="164"/>
      <c r="AT282" s="159" t="s">
        <v>181</v>
      </c>
      <c r="AU282" s="159" t="s">
        <v>84</v>
      </c>
      <c r="AV282" s="13" t="s">
        <v>84</v>
      </c>
      <c r="AW282" s="13" t="s">
        <v>32</v>
      </c>
      <c r="AX282" s="13" t="s">
        <v>82</v>
      </c>
      <c r="AY282" s="159" t="s">
        <v>173</v>
      </c>
    </row>
    <row r="283" spans="2:65" s="1" customFormat="1" ht="21.75" customHeight="1">
      <c r="B283" s="32"/>
      <c r="C283" s="137" t="s">
        <v>390</v>
      </c>
      <c r="D283" s="137" t="s">
        <v>175</v>
      </c>
      <c r="E283" s="138" t="s">
        <v>391</v>
      </c>
      <c r="F283" s="139" t="s">
        <v>392</v>
      </c>
      <c r="G283" s="140" t="s">
        <v>250</v>
      </c>
      <c r="H283" s="141">
        <v>0.2</v>
      </c>
      <c r="I283" s="142"/>
      <c r="J283" s="143">
        <f>ROUND(I283*H283,2)</f>
        <v>0</v>
      </c>
      <c r="K283" s="144"/>
      <c r="L283" s="32"/>
      <c r="M283" s="145" t="s">
        <v>1</v>
      </c>
      <c r="N283" s="146" t="s">
        <v>40</v>
      </c>
      <c r="P283" s="147">
        <f>O283*H283</f>
        <v>0</v>
      </c>
      <c r="Q283" s="147">
        <v>1.0606199999999999</v>
      </c>
      <c r="R283" s="147">
        <f>Q283*H283</f>
        <v>0.21212399999999998</v>
      </c>
      <c r="S283" s="147">
        <v>0</v>
      </c>
      <c r="T283" s="148">
        <f>S283*H283</f>
        <v>0</v>
      </c>
      <c r="AR283" s="149" t="s">
        <v>179</v>
      </c>
      <c r="AT283" s="149" t="s">
        <v>175</v>
      </c>
      <c r="AU283" s="149" t="s">
        <v>84</v>
      </c>
      <c r="AY283" s="17" t="s">
        <v>173</v>
      </c>
      <c r="BE283" s="150">
        <f>IF(N283="základní",J283,0)</f>
        <v>0</v>
      </c>
      <c r="BF283" s="150">
        <f>IF(N283="snížená",J283,0)</f>
        <v>0</v>
      </c>
      <c r="BG283" s="150">
        <f>IF(N283="zákl. přenesená",J283,0)</f>
        <v>0</v>
      </c>
      <c r="BH283" s="150">
        <f>IF(N283="sníž. přenesená",J283,0)</f>
        <v>0</v>
      </c>
      <c r="BI283" s="150">
        <f>IF(N283="nulová",J283,0)</f>
        <v>0</v>
      </c>
      <c r="BJ283" s="17" t="s">
        <v>82</v>
      </c>
      <c r="BK283" s="150">
        <f>ROUND(I283*H283,2)</f>
        <v>0</v>
      </c>
      <c r="BL283" s="17" t="s">
        <v>179</v>
      </c>
      <c r="BM283" s="149" t="s">
        <v>393</v>
      </c>
    </row>
    <row r="284" spans="2:65" s="12" customFormat="1">
      <c r="B284" s="151"/>
      <c r="D284" s="152" t="s">
        <v>181</v>
      </c>
      <c r="E284" s="153" t="s">
        <v>1</v>
      </c>
      <c r="F284" s="154" t="s">
        <v>372</v>
      </c>
      <c r="H284" s="153" t="s">
        <v>1</v>
      </c>
      <c r="I284" s="155"/>
      <c r="L284" s="151"/>
      <c r="M284" s="156"/>
      <c r="T284" s="157"/>
      <c r="AT284" s="153" t="s">
        <v>181</v>
      </c>
      <c r="AU284" s="153" t="s">
        <v>84</v>
      </c>
      <c r="AV284" s="12" t="s">
        <v>82</v>
      </c>
      <c r="AW284" s="12" t="s">
        <v>32</v>
      </c>
      <c r="AX284" s="12" t="s">
        <v>75</v>
      </c>
      <c r="AY284" s="153" t="s">
        <v>173</v>
      </c>
    </row>
    <row r="285" spans="2:65" s="13" customFormat="1">
      <c r="B285" s="158"/>
      <c r="D285" s="152" t="s">
        <v>181</v>
      </c>
      <c r="E285" s="159" t="s">
        <v>1</v>
      </c>
      <c r="F285" s="160" t="s">
        <v>394</v>
      </c>
      <c r="H285" s="161">
        <v>0.2</v>
      </c>
      <c r="I285" s="162"/>
      <c r="L285" s="158"/>
      <c r="M285" s="163"/>
      <c r="T285" s="164"/>
      <c r="AT285" s="159" t="s">
        <v>181</v>
      </c>
      <c r="AU285" s="159" t="s">
        <v>84</v>
      </c>
      <c r="AV285" s="13" t="s">
        <v>84</v>
      </c>
      <c r="AW285" s="13" t="s">
        <v>32</v>
      </c>
      <c r="AX285" s="13" t="s">
        <v>82</v>
      </c>
      <c r="AY285" s="159" t="s">
        <v>173</v>
      </c>
    </row>
    <row r="286" spans="2:65" s="1" customFormat="1" ht="33" customHeight="1">
      <c r="B286" s="32"/>
      <c r="C286" s="137" t="s">
        <v>395</v>
      </c>
      <c r="D286" s="137" t="s">
        <v>175</v>
      </c>
      <c r="E286" s="138" t="s">
        <v>396</v>
      </c>
      <c r="F286" s="139" t="s">
        <v>397</v>
      </c>
      <c r="G286" s="140" t="s">
        <v>178</v>
      </c>
      <c r="H286" s="141">
        <v>0.17199999999999999</v>
      </c>
      <c r="I286" s="142"/>
      <c r="J286" s="143">
        <f>ROUND(I286*H286,2)</f>
        <v>0</v>
      </c>
      <c r="K286" s="144"/>
      <c r="L286" s="32"/>
      <c r="M286" s="145" t="s">
        <v>1</v>
      </c>
      <c r="N286" s="146" t="s">
        <v>40</v>
      </c>
      <c r="P286" s="147">
        <f>O286*H286</f>
        <v>0</v>
      </c>
      <c r="Q286" s="147">
        <v>2.91161</v>
      </c>
      <c r="R286" s="147">
        <f>Q286*H286</f>
        <v>0.50079691999999998</v>
      </c>
      <c r="S286" s="147">
        <v>0</v>
      </c>
      <c r="T286" s="148">
        <f>S286*H286</f>
        <v>0</v>
      </c>
      <c r="AR286" s="149" t="s">
        <v>179</v>
      </c>
      <c r="AT286" s="149" t="s">
        <v>175</v>
      </c>
      <c r="AU286" s="149" t="s">
        <v>84</v>
      </c>
      <c r="AY286" s="17" t="s">
        <v>173</v>
      </c>
      <c r="BE286" s="150">
        <f>IF(N286="základní",J286,0)</f>
        <v>0</v>
      </c>
      <c r="BF286" s="150">
        <f>IF(N286="snížená",J286,0)</f>
        <v>0</v>
      </c>
      <c r="BG286" s="150">
        <f>IF(N286="zákl. přenesená",J286,0)</f>
        <v>0</v>
      </c>
      <c r="BH286" s="150">
        <f>IF(N286="sníž. přenesená",J286,0)</f>
        <v>0</v>
      </c>
      <c r="BI286" s="150">
        <f>IF(N286="nulová",J286,0)</f>
        <v>0</v>
      </c>
      <c r="BJ286" s="17" t="s">
        <v>82</v>
      </c>
      <c r="BK286" s="150">
        <f>ROUND(I286*H286,2)</f>
        <v>0</v>
      </c>
      <c r="BL286" s="17" t="s">
        <v>179</v>
      </c>
      <c r="BM286" s="149" t="s">
        <v>398</v>
      </c>
    </row>
    <row r="287" spans="2:65" s="12" customFormat="1">
      <c r="B287" s="151"/>
      <c r="D287" s="152" t="s">
        <v>181</v>
      </c>
      <c r="E287" s="153" t="s">
        <v>1</v>
      </c>
      <c r="F287" s="154" t="s">
        <v>399</v>
      </c>
      <c r="H287" s="153" t="s">
        <v>1</v>
      </c>
      <c r="I287" s="155"/>
      <c r="L287" s="151"/>
      <c r="M287" s="156"/>
      <c r="T287" s="157"/>
      <c r="AT287" s="153" t="s">
        <v>181</v>
      </c>
      <c r="AU287" s="153" t="s">
        <v>84</v>
      </c>
      <c r="AV287" s="12" t="s">
        <v>82</v>
      </c>
      <c r="AW287" s="12" t="s">
        <v>32</v>
      </c>
      <c r="AX287" s="12" t="s">
        <v>75</v>
      </c>
      <c r="AY287" s="153" t="s">
        <v>173</v>
      </c>
    </row>
    <row r="288" spans="2:65" s="13" customFormat="1">
      <c r="B288" s="158"/>
      <c r="D288" s="152" t="s">
        <v>181</v>
      </c>
      <c r="E288" s="159" t="s">
        <v>1</v>
      </c>
      <c r="F288" s="160" t="s">
        <v>400</v>
      </c>
      <c r="H288" s="161">
        <v>0.17199999999999999</v>
      </c>
      <c r="I288" s="162"/>
      <c r="L288" s="158"/>
      <c r="M288" s="163"/>
      <c r="T288" s="164"/>
      <c r="AT288" s="159" t="s">
        <v>181</v>
      </c>
      <c r="AU288" s="159" t="s">
        <v>84</v>
      </c>
      <c r="AV288" s="13" t="s">
        <v>84</v>
      </c>
      <c r="AW288" s="13" t="s">
        <v>32</v>
      </c>
      <c r="AX288" s="13" t="s">
        <v>82</v>
      </c>
      <c r="AY288" s="159" t="s">
        <v>173</v>
      </c>
    </row>
    <row r="289" spans="2:65" s="1" customFormat="1" ht="33" customHeight="1">
      <c r="B289" s="32"/>
      <c r="C289" s="137" t="s">
        <v>401</v>
      </c>
      <c r="D289" s="137" t="s">
        <v>175</v>
      </c>
      <c r="E289" s="138" t="s">
        <v>402</v>
      </c>
      <c r="F289" s="139" t="s">
        <v>403</v>
      </c>
      <c r="G289" s="140" t="s">
        <v>178</v>
      </c>
      <c r="H289" s="141">
        <v>0.44800000000000001</v>
      </c>
      <c r="I289" s="142"/>
      <c r="J289" s="143">
        <f>ROUND(I289*H289,2)</f>
        <v>0</v>
      </c>
      <c r="K289" s="144"/>
      <c r="L289" s="32"/>
      <c r="M289" s="145" t="s">
        <v>1</v>
      </c>
      <c r="N289" s="146" t="s">
        <v>40</v>
      </c>
      <c r="P289" s="147">
        <f>O289*H289</f>
        <v>0</v>
      </c>
      <c r="Q289" s="147">
        <v>2.8420800000000002</v>
      </c>
      <c r="R289" s="147">
        <f>Q289*H289</f>
        <v>1.2732518400000001</v>
      </c>
      <c r="S289" s="147">
        <v>0</v>
      </c>
      <c r="T289" s="148">
        <f>S289*H289</f>
        <v>0</v>
      </c>
      <c r="AR289" s="149" t="s">
        <v>179</v>
      </c>
      <c r="AT289" s="149" t="s">
        <v>175</v>
      </c>
      <c r="AU289" s="149" t="s">
        <v>84</v>
      </c>
      <c r="AY289" s="17" t="s">
        <v>173</v>
      </c>
      <c r="BE289" s="150">
        <f>IF(N289="základní",J289,0)</f>
        <v>0</v>
      </c>
      <c r="BF289" s="150">
        <f>IF(N289="snížená",J289,0)</f>
        <v>0</v>
      </c>
      <c r="BG289" s="150">
        <f>IF(N289="zákl. přenesená",J289,0)</f>
        <v>0</v>
      </c>
      <c r="BH289" s="150">
        <f>IF(N289="sníž. přenesená",J289,0)</f>
        <v>0</v>
      </c>
      <c r="BI289" s="150">
        <f>IF(N289="nulová",J289,0)</f>
        <v>0</v>
      </c>
      <c r="BJ289" s="17" t="s">
        <v>82</v>
      </c>
      <c r="BK289" s="150">
        <f>ROUND(I289*H289,2)</f>
        <v>0</v>
      </c>
      <c r="BL289" s="17" t="s">
        <v>179</v>
      </c>
      <c r="BM289" s="149" t="s">
        <v>404</v>
      </c>
    </row>
    <row r="290" spans="2:65" s="12" customFormat="1">
      <c r="B290" s="151"/>
      <c r="D290" s="152" t="s">
        <v>181</v>
      </c>
      <c r="E290" s="153" t="s">
        <v>1</v>
      </c>
      <c r="F290" s="154" t="s">
        <v>399</v>
      </c>
      <c r="H290" s="153" t="s">
        <v>1</v>
      </c>
      <c r="I290" s="155"/>
      <c r="L290" s="151"/>
      <c r="M290" s="156"/>
      <c r="T290" s="157"/>
      <c r="AT290" s="153" t="s">
        <v>181</v>
      </c>
      <c r="AU290" s="153" t="s">
        <v>84</v>
      </c>
      <c r="AV290" s="12" t="s">
        <v>82</v>
      </c>
      <c r="AW290" s="12" t="s">
        <v>32</v>
      </c>
      <c r="AX290" s="12" t="s">
        <v>75</v>
      </c>
      <c r="AY290" s="153" t="s">
        <v>173</v>
      </c>
    </row>
    <row r="291" spans="2:65" s="13" customFormat="1">
      <c r="B291" s="158"/>
      <c r="D291" s="152" t="s">
        <v>181</v>
      </c>
      <c r="E291" s="159" t="s">
        <v>1</v>
      </c>
      <c r="F291" s="160" t="s">
        <v>405</v>
      </c>
      <c r="H291" s="161">
        <v>0.44800000000000001</v>
      </c>
      <c r="I291" s="162"/>
      <c r="L291" s="158"/>
      <c r="M291" s="163"/>
      <c r="T291" s="164"/>
      <c r="AT291" s="159" t="s">
        <v>181</v>
      </c>
      <c r="AU291" s="159" t="s">
        <v>84</v>
      </c>
      <c r="AV291" s="13" t="s">
        <v>84</v>
      </c>
      <c r="AW291" s="13" t="s">
        <v>32</v>
      </c>
      <c r="AX291" s="13" t="s">
        <v>82</v>
      </c>
      <c r="AY291" s="159" t="s">
        <v>173</v>
      </c>
    </row>
    <row r="292" spans="2:65" s="1" customFormat="1" ht="16.5" customHeight="1">
      <c r="B292" s="32"/>
      <c r="C292" s="137" t="s">
        <v>406</v>
      </c>
      <c r="D292" s="137" t="s">
        <v>175</v>
      </c>
      <c r="E292" s="138" t="s">
        <v>407</v>
      </c>
      <c r="F292" s="139" t="s">
        <v>408</v>
      </c>
      <c r="G292" s="140" t="s">
        <v>178</v>
      </c>
      <c r="H292" s="141">
        <v>3.617</v>
      </c>
      <c r="I292" s="142"/>
      <c r="J292" s="143">
        <f>ROUND(I292*H292,2)</f>
        <v>0</v>
      </c>
      <c r="K292" s="144"/>
      <c r="L292" s="32"/>
      <c r="M292" s="145" t="s">
        <v>1</v>
      </c>
      <c r="N292" s="146" t="s">
        <v>40</v>
      </c>
      <c r="P292" s="147">
        <f>O292*H292</f>
        <v>0</v>
      </c>
      <c r="Q292" s="147">
        <v>2.3010199999999998</v>
      </c>
      <c r="R292" s="147">
        <f>Q292*H292</f>
        <v>8.3227893399999999</v>
      </c>
      <c r="S292" s="147">
        <v>0</v>
      </c>
      <c r="T292" s="148">
        <f>S292*H292</f>
        <v>0</v>
      </c>
      <c r="AR292" s="149" t="s">
        <v>179</v>
      </c>
      <c r="AT292" s="149" t="s">
        <v>175</v>
      </c>
      <c r="AU292" s="149" t="s">
        <v>84</v>
      </c>
      <c r="AY292" s="17" t="s">
        <v>173</v>
      </c>
      <c r="BE292" s="150">
        <f>IF(N292="základní",J292,0)</f>
        <v>0</v>
      </c>
      <c r="BF292" s="150">
        <f>IF(N292="snížená",J292,0)</f>
        <v>0</v>
      </c>
      <c r="BG292" s="150">
        <f>IF(N292="zákl. přenesená",J292,0)</f>
        <v>0</v>
      </c>
      <c r="BH292" s="150">
        <f>IF(N292="sníž. přenesená",J292,0)</f>
        <v>0</v>
      </c>
      <c r="BI292" s="150">
        <f>IF(N292="nulová",J292,0)</f>
        <v>0</v>
      </c>
      <c r="BJ292" s="17" t="s">
        <v>82</v>
      </c>
      <c r="BK292" s="150">
        <f>ROUND(I292*H292,2)</f>
        <v>0</v>
      </c>
      <c r="BL292" s="17" t="s">
        <v>179</v>
      </c>
      <c r="BM292" s="149" t="s">
        <v>409</v>
      </c>
    </row>
    <row r="293" spans="2:65" s="12" customFormat="1">
      <c r="B293" s="151"/>
      <c r="D293" s="152" t="s">
        <v>181</v>
      </c>
      <c r="E293" s="153" t="s">
        <v>1</v>
      </c>
      <c r="F293" s="154" t="s">
        <v>410</v>
      </c>
      <c r="H293" s="153" t="s">
        <v>1</v>
      </c>
      <c r="I293" s="155"/>
      <c r="L293" s="151"/>
      <c r="M293" s="156"/>
      <c r="T293" s="157"/>
      <c r="AT293" s="153" t="s">
        <v>181</v>
      </c>
      <c r="AU293" s="153" t="s">
        <v>84</v>
      </c>
      <c r="AV293" s="12" t="s">
        <v>82</v>
      </c>
      <c r="AW293" s="12" t="s">
        <v>32</v>
      </c>
      <c r="AX293" s="12" t="s">
        <v>75</v>
      </c>
      <c r="AY293" s="153" t="s">
        <v>173</v>
      </c>
    </row>
    <row r="294" spans="2:65" s="13" customFormat="1">
      <c r="B294" s="158"/>
      <c r="D294" s="152" t="s">
        <v>181</v>
      </c>
      <c r="E294" s="159" t="s">
        <v>1</v>
      </c>
      <c r="F294" s="160" t="s">
        <v>411</v>
      </c>
      <c r="H294" s="161">
        <v>3.617</v>
      </c>
      <c r="I294" s="162"/>
      <c r="L294" s="158"/>
      <c r="M294" s="163"/>
      <c r="T294" s="164"/>
      <c r="AT294" s="159" t="s">
        <v>181</v>
      </c>
      <c r="AU294" s="159" t="s">
        <v>84</v>
      </c>
      <c r="AV294" s="13" t="s">
        <v>84</v>
      </c>
      <c r="AW294" s="13" t="s">
        <v>32</v>
      </c>
      <c r="AX294" s="13" t="s">
        <v>82</v>
      </c>
      <c r="AY294" s="159" t="s">
        <v>173</v>
      </c>
    </row>
    <row r="295" spans="2:65" s="1" customFormat="1" ht="24.2" customHeight="1">
      <c r="B295" s="32"/>
      <c r="C295" s="137" t="s">
        <v>412</v>
      </c>
      <c r="D295" s="137" t="s">
        <v>175</v>
      </c>
      <c r="E295" s="138" t="s">
        <v>413</v>
      </c>
      <c r="F295" s="139" t="s">
        <v>414</v>
      </c>
      <c r="G295" s="140" t="s">
        <v>313</v>
      </c>
      <c r="H295" s="141">
        <v>2</v>
      </c>
      <c r="I295" s="142"/>
      <c r="J295" s="143">
        <f>ROUND(I295*H295,2)</f>
        <v>0</v>
      </c>
      <c r="K295" s="144"/>
      <c r="L295" s="32"/>
      <c r="M295" s="145" t="s">
        <v>1</v>
      </c>
      <c r="N295" s="146" t="s">
        <v>40</v>
      </c>
      <c r="P295" s="147">
        <f>O295*H295</f>
        <v>0</v>
      </c>
      <c r="Q295" s="147">
        <v>2.4570000000000002E-2</v>
      </c>
      <c r="R295" s="147">
        <f>Q295*H295</f>
        <v>4.9140000000000003E-2</v>
      </c>
      <c r="S295" s="147">
        <v>0</v>
      </c>
      <c r="T295" s="148">
        <f>S295*H295</f>
        <v>0</v>
      </c>
      <c r="AR295" s="149" t="s">
        <v>179</v>
      </c>
      <c r="AT295" s="149" t="s">
        <v>175</v>
      </c>
      <c r="AU295" s="149" t="s">
        <v>84</v>
      </c>
      <c r="AY295" s="17" t="s">
        <v>173</v>
      </c>
      <c r="BE295" s="150">
        <f>IF(N295="základní",J295,0)</f>
        <v>0</v>
      </c>
      <c r="BF295" s="150">
        <f>IF(N295="snížená",J295,0)</f>
        <v>0</v>
      </c>
      <c r="BG295" s="150">
        <f>IF(N295="zákl. přenesená",J295,0)</f>
        <v>0</v>
      </c>
      <c r="BH295" s="150">
        <f>IF(N295="sníž. přenesená",J295,0)</f>
        <v>0</v>
      </c>
      <c r="BI295" s="150">
        <f>IF(N295="nulová",J295,0)</f>
        <v>0</v>
      </c>
      <c r="BJ295" s="17" t="s">
        <v>82</v>
      </c>
      <c r="BK295" s="150">
        <f>ROUND(I295*H295,2)</f>
        <v>0</v>
      </c>
      <c r="BL295" s="17" t="s">
        <v>179</v>
      </c>
      <c r="BM295" s="149" t="s">
        <v>415</v>
      </c>
    </row>
    <row r="296" spans="2:65" s="12" customFormat="1">
      <c r="B296" s="151"/>
      <c r="D296" s="152" t="s">
        <v>181</v>
      </c>
      <c r="E296" s="153" t="s">
        <v>1</v>
      </c>
      <c r="F296" s="154" t="s">
        <v>416</v>
      </c>
      <c r="H296" s="153" t="s">
        <v>1</v>
      </c>
      <c r="I296" s="155"/>
      <c r="L296" s="151"/>
      <c r="M296" s="156"/>
      <c r="T296" s="157"/>
      <c r="AT296" s="153" t="s">
        <v>181</v>
      </c>
      <c r="AU296" s="153" t="s">
        <v>84</v>
      </c>
      <c r="AV296" s="12" t="s">
        <v>82</v>
      </c>
      <c r="AW296" s="12" t="s">
        <v>32</v>
      </c>
      <c r="AX296" s="12" t="s">
        <v>75</v>
      </c>
      <c r="AY296" s="153" t="s">
        <v>173</v>
      </c>
    </row>
    <row r="297" spans="2:65" s="13" customFormat="1">
      <c r="B297" s="158"/>
      <c r="D297" s="152" t="s">
        <v>181</v>
      </c>
      <c r="E297" s="159" t="s">
        <v>1</v>
      </c>
      <c r="F297" s="160" t="s">
        <v>417</v>
      </c>
      <c r="H297" s="161">
        <v>2</v>
      </c>
      <c r="I297" s="162"/>
      <c r="L297" s="158"/>
      <c r="M297" s="163"/>
      <c r="T297" s="164"/>
      <c r="AT297" s="159" t="s">
        <v>181</v>
      </c>
      <c r="AU297" s="159" t="s">
        <v>84</v>
      </c>
      <c r="AV297" s="13" t="s">
        <v>84</v>
      </c>
      <c r="AW297" s="13" t="s">
        <v>32</v>
      </c>
      <c r="AX297" s="13" t="s">
        <v>82</v>
      </c>
      <c r="AY297" s="159" t="s">
        <v>173</v>
      </c>
    </row>
    <row r="298" spans="2:65" s="1" customFormat="1" ht="24.2" customHeight="1">
      <c r="B298" s="32"/>
      <c r="C298" s="137" t="s">
        <v>418</v>
      </c>
      <c r="D298" s="137" t="s">
        <v>175</v>
      </c>
      <c r="E298" s="138" t="s">
        <v>419</v>
      </c>
      <c r="F298" s="139" t="s">
        <v>420</v>
      </c>
      <c r="G298" s="140" t="s">
        <v>313</v>
      </c>
      <c r="H298" s="141">
        <v>1</v>
      </c>
      <c r="I298" s="142"/>
      <c r="J298" s="143">
        <f>ROUND(I298*H298,2)</f>
        <v>0</v>
      </c>
      <c r="K298" s="144"/>
      <c r="L298" s="32"/>
      <c r="M298" s="145" t="s">
        <v>1</v>
      </c>
      <c r="N298" s="146" t="s">
        <v>40</v>
      </c>
      <c r="P298" s="147">
        <f>O298*H298</f>
        <v>0</v>
      </c>
      <c r="Q298" s="147">
        <v>5.8799999999999998E-2</v>
      </c>
      <c r="R298" s="147">
        <f>Q298*H298</f>
        <v>5.8799999999999998E-2</v>
      </c>
      <c r="S298" s="147">
        <v>0</v>
      </c>
      <c r="T298" s="148">
        <f>S298*H298</f>
        <v>0</v>
      </c>
      <c r="AR298" s="149" t="s">
        <v>179</v>
      </c>
      <c r="AT298" s="149" t="s">
        <v>175</v>
      </c>
      <c r="AU298" s="149" t="s">
        <v>84</v>
      </c>
      <c r="AY298" s="17" t="s">
        <v>173</v>
      </c>
      <c r="BE298" s="150">
        <f>IF(N298="základní",J298,0)</f>
        <v>0</v>
      </c>
      <c r="BF298" s="150">
        <f>IF(N298="snížená",J298,0)</f>
        <v>0</v>
      </c>
      <c r="BG298" s="150">
        <f>IF(N298="zákl. přenesená",J298,0)</f>
        <v>0</v>
      </c>
      <c r="BH298" s="150">
        <f>IF(N298="sníž. přenesená",J298,0)</f>
        <v>0</v>
      </c>
      <c r="BI298" s="150">
        <f>IF(N298="nulová",J298,0)</f>
        <v>0</v>
      </c>
      <c r="BJ298" s="17" t="s">
        <v>82</v>
      </c>
      <c r="BK298" s="150">
        <f>ROUND(I298*H298,2)</f>
        <v>0</v>
      </c>
      <c r="BL298" s="17" t="s">
        <v>179</v>
      </c>
      <c r="BM298" s="149" t="s">
        <v>421</v>
      </c>
    </row>
    <row r="299" spans="2:65" s="12" customFormat="1">
      <c r="B299" s="151"/>
      <c r="D299" s="152" t="s">
        <v>181</v>
      </c>
      <c r="E299" s="153" t="s">
        <v>1</v>
      </c>
      <c r="F299" s="154" t="s">
        <v>416</v>
      </c>
      <c r="H299" s="153" t="s">
        <v>1</v>
      </c>
      <c r="I299" s="155"/>
      <c r="L299" s="151"/>
      <c r="M299" s="156"/>
      <c r="T299" s="157"/>
      <c r="AT299" s="153" t="s">
        <v>181</v>
      </c>
      <c r="AU299" s="153" t="s">
        <v>84</v>
      </c>
      <c r="AV299" s="12" t="s">
        <v>82</v>
      </c>
      <c r="AW299" s="12" t="s">
        <v>32</v>
      </c>
      <c r="AX299" s="12" t="s">
        <v>75</v>
      </c>
      <c r="AY299" s="153" t="s">
        <v>173</v>
      </c>
    </row>
    <row r="300" spans="2:65" s="13" customFormat="1">
      <c r="B300" s="158"/>
      <c r="D300" s="152" t="s">
        <v>181</v>
      </c>
      <c r="E300" s="159" t="s">
        <v>1</v>
      </c>
      <c r="F300" s="160" t="s">
        <v>422</v>
      </c>
      <c r="H300" s="161">
        <v>1</v>
      </c>
      <c r="I300" s="162"/>
      <c r="L300" s="158"/>
      <c r="M300" s="163"/>
      <c r="T300" s="164"/>
      <c r="AT300" s="159" t="s">
        <v>181</v>
      </c>
      <c r="AU300" s="159" t="s">
        <v>84</v>
      </c>
      <c r="AV300" s="13" t="s">
        <v>84</v>
      </c>
      <c r="AW300" s="13" t="s">
        <v>32</v>
      </c>
      <c r="AX300" s="13" t="s">
        <v>82</v>
      </c>
      <c r="AY300" s="159" t="s">
        <v>173</v>
      </c>
    </row>
    <row r="301" spans="2:65" s="1" customFormat="1" ht="24.2" customHeight="1">
      <c r="B301" s="32"/>
      <c r="C301" s="137" t="s">
        <v>423</v>
      </c>
      <c r="D301" s="137" t="s">
        <v>175</v>
      </c>
      <c r="E301" s="138" t="s">
        <v>424</v>
      </c>
      <c r="F301" s="139" t="s">
        <v>425</v>
      </c>
      <c r="G301" s="140" t="s">
        <v>313</v>
      </c>
      <c r="H301" s="141">
        <v>2</v>
      </c>
      <c r="I301" s="142"/>
      <c r="J301" s="143">
        <f>ROUND(I301*H301,2)</f>
        <v>0</v>
      </c>
      <c r="K301" s="144"/>
      <c r="L301" s="32"/>
      <c r="M301" s="145" t="s">
        <v>1</v>
      </c>
      <c r="N301" s="146" t="s">
        <v>40</v>
      </c>
      <c r="P301" s="147">
        <f>O301*H301</f>
        <v>0</v>
      </c>
      <c r="Q301" s="147">
        <v>6.3E-2</v>
      </c>
      <c r="R301" s="147">
        <f>Q301*H301</f>
        <v>0.126</v>
      </c>
      <c r="S301" s="147">
        <v>0</v>
      </c>
      <c r="T301" s="148">
        <f>S301*H301</f>
        <v>0</v>
      </c>
      <c r="AR301" s="149" t="s">
        <v>179</v>
      </c>
      <c r="AT301" s="149" t="s">
        <v>175</v>
      </c>
      <c r="AU301" s="149" t="s">
        <v>84</v>
      </c>
      <c r="AY301" s="17" t="s">
        <v>173</v>
      </c>
      <c r="BE301" s="150">
        <f>IF(N301="základní",J301,0)</f>
        <v>0</v>
      </c>
      <c r="BF301" s="150">
        <f>IF(N301="snížená",J301,0)</f>
        <v>0</v>
      </c>
      <c r="BG301" s="150">
        <f>IF(N301="zákl. přenesená",J301,0)</f>
        <v>0</v>
      </c>
      <c r="BH301" s="150">
        <f>IF(N301="sníž. přenesená",J301,0)</f>
        <v>0</v>
      </c>
      <c r="BI301" s="150">
        <f>IF(N301="nulová",J301,0)</f>
        <v>0</v>
      </c>
      <c r="BJ301" s="17" t="s">
        <v>82</v>
      </c>
      <c r="BK301" s="150">
        <f>ROUND(I301*H301,2)</f>
        <v>0</v>
      </c>
      <c r="BL301" s="17" t="s">
        <v>179</v>
      </c>
      <c r="BM301" s="149" t="s">
        <v>426</v>
      </c>
    </row>
    <row r="302" spans="2:65" s="12" customFormat="1">
      <c r="B302" s="151"/>
      <c r="D302" s="152" t="s">
        <v>181</v>
      </c>
      <c r="E302" s="153" t="s">
        <v>1</v>
      </c>
      <c r="F302" s="154" t="s">
        <v>416</v>
      </c>
      <c r="H302" s="153" t="s">
        <v>1</v>
      </c>
      <c r="I302" s="155"/>
      <c r="L302" s="151"/>
      <c r="M302" s="156"/>
      <c r="T302" s="157"/>
      <c r="AT302" s="153" t="s">
        <v>181</v>
      </c>
      <c r="AU302" s="153" t="s">
        <v>84</v>
      </c>
      <c r="AV302" s="12" t="s">
        <v>82</v>
      </c>
      <c r="AW302" s="12" t="s">
        <v>32</v>
      </c>
      <c r="AX302" s="12" t="s">
        <v>75</v>
      </c>
      <c r="AY302" s="153" t="s">
        <v>173</v>
      </c>
    </row>
    <row r="303" spans="2:65" s="13" customFormat="1">
      <c r="B303" s="158"/>
      <c r="D303" s="152" t="s">
        <v>181</v>
      </c>
      <c r="E303" s="159" t="s">
        <v>1</v>
      </c>
      <c r="F303" s="160" t="s">
        <v>417</v>
      </c>
      <c r="H303" s="161">
        <v>2</v>
      </c>
      <c r="I303" s="162"/>
      <c r="L303" s="158"/>
      <c r="M303" s="163"/>
      <c r="T303" s="164"/>
      <c r="AT303" s="159" t="s">
        <v>181</v>
      </c>
      <c r="AU303" s="159" t="s">
        <v>84</v>
      </c>
      <c r="AV303" s="13" t="s">
        <v>84</v>
      </c>
      <c r="AW303" s="13" t="s">
        <v>32</v>
      </c>
      <c r="AX303" s="13" t="s">
        <v>82</v>
      </c>
      <c r="AY303" s="159" t="s">
        <v>173</v>
      </c>
    </row>
    <row r="304" spans="2:65" s="11" customFormat="1" ht="22.9" customHeight="1">
      <c r="B304" s="125"/>
      <c r="D304" s="126" t="s">
        <v>74</v>
      </c>
      <c r="E304" s="135" t="s">
        <v>189</v>
      </c>
      <c r="F304" s="135" t="s">
        <v>427</v>
      </c>
      <c r="I304" s="128"/>
      <c r="J304" s="136">
        <f>BK304</f>
        <v>0</v>
      </c>
      <c r="L304" s="125"/>
      <c r="M304" s="130"/>
      <c r="P304" s="131">
        <f>SUM(P305:P361)</f>
        <v>0</v>
      </c>
      <c r="R304" s="131">
        <f>SUM(R305:R361)</f>
        <v>58.844828799999995</v>
      </c>
      <c r="T304" s="132">
        <f>SUM(T305:T361)</f>
        <v>0</v>
      </c>
      <c r="AR304" s="126" t="s">
        <v>82</v>
      </c>
      <c r="AT304" s="133" t="s">
        <v>74</v>
      </c>
      <c r="AU304" s="133" t="s">
        <v>82</v>
      </c>
      <c r="AY304" s="126" t="s">
        <v>173</v>
      </c>
      <c r="BK304" s="134">
        <f>SUM(BK305:BK361)</f>
        <v>0</v>
      </c>
    </row>
    <row r="305" spans="2:65" s="1" customFormat="1" ht="33" customHeight="1">
      <c r="B305" s="32"/>
      <c r="C305" s="137" t="s">
        <v>428</v>
      </c>
      <c r="D305" s="137" t="s">
        <v>175</v>
      </c>
      <c r="E305" s="138" t="s">
        <v>429</v>
      </c>
      <c r="F305" s="139" t="s">
        <v>430</v>
      </c>
      <c r="G305" s="140" t="s">
        <v>313</v>
      </c>
      <c r="H305" s="141">
        <v>10</v>
      </c>
      <c r="I305" s="142"/>
      <c r="J305" s="143">
        <f>ROUND(I305*H305,2)</f>
        <v>0</v>
      </c>
      <c r="K305" s="144"/>
      <c r="L305" s="32"/>
      <c r="M305" s="145" t="s">
        <v>1</v>
      </c>
      <c r="N305" s="146" t="s">
        <v>40</v>
      </c>
      <c r="P305" s="147">
        <f>O305*H305</f>
        <v>0</v>
      </c>
      <c r="Q305" s="147">
        <v>4.8430000000000001E-2</v>
      </c>
      <c r="R305" s="147">
        <f>Q305*H305</f>
        <v>0.48430000000000001</v>
      </c>
      <c r="S305" s="147">
        <v>0</v>
      </c>
      <c r="T305" s="148">
        <f>S305*H305</f>
        <v>0</v>
      </c>
      <c r="AR305" s="149" t="s">
        <v>179</v>
      </c>
      <c r="AT305" s="149" t="s">
        <v>175</v>
      </c>
      <c r="AU305" s="149" t="s">
        <v>84</v>
      </c>
      <c r="AY305" s="17" t="s">
        <v>173</v>
      </c>
      <c r="BE305" s="150">
        <f>IF(N305="základní",J305,0)</f>
        <v>0</v>
      </c>
      <c r="BF305" s="150">
        <f>IF(N305="snížená",J305,0)</f>
        <v>0</v>
      </c>
      <c r="BG305" s="150">
        <f>IF(N305="zákl. přenesená",J305,0)</f>
        <v>0</v>
      </c>
      <c r="BH305" s="150">
        <f>IF(N305="sníž. přenesená",J305,0)</f>
        <v>0</v>
      </c>
      <c r="BI305" s="150">
        <f>IF(N305="nulová",J305,0)</f>
        <v>0</v>
      </c>
      <c r="BJ305" s="17" t="s">
        <v>82</v>
      </c>
      <c r="BK305" s="150">
        <f>ROUND(I305*H305,2)</f>
        <v>0</v>
      </c>
      <c r="BL305" s="17" t="s">
        <v>179</v>
      </c>
      <c r="BM305" s="149" t="s">
        <v>431</v>
      </c>
    </row>
    <row r="306" spans="2:65" s="12" customFormat="1">
      <c r="B306" s="151"/>
      <c r="D306" s="152" t="s">
        <v>181</v>
      </c>
      <c r="E306" s="153" t="s">
        <v>1</v>
      </c>
      <c r="F306" s="154" t="s">
        <v>432</v>
      </c>
      <c r="H306" s="153" t="s">
        <v>1</v>
      </c>
      <c r="I306" s="155"/>
      <c r="L306" s="151"/>
      <c r="M306" s="156"/>
      <c r="T306" s="157"/>
      <c r="AT306" s="153" t="s">
        <v>181</v>
      </c>
      <c r="AU306" s="153" t="s">
        <v>84</v>
      </c>
      <c r="AV306" s="12" t="s">
        <v>82</v>
      </c>
      <c r="AW306" s="12" t="s">
        <v>32</v>
      </c>
      <c r="AX306" s="12" t="s">
        <v>75</v>
      </c>
      <c r="AY306" s="153" t="s">
        <v>173</v>
      </c>
    </row>
    <row r="307" spans="2:65" s="12" customFormat="1">
      <c r="B307" s="151"/>
      <c r="D307" s="152" t="s">
        <v>181</v>
      </c>
      <c r="E307" s="153" t="s">
        <v>1</v>
      </c>
      <c r="F307" s="154" t="s">
        <v>433</v>
      </c>
      <c r="H307" s="153" t="s">
        <v>1</v>
      </c>
      <c r="I307" s="155"/>
      <c r="L307" s="151"/>
      <c r="M307" s="156"/>
      <c r="T307" s="157"/>
      <c r="AT307" s="153" t="s">
        <v>181</v>
      </c>
      <c r="AU307" s="153" t="s">
        <v>84</v>
      </c>
      <c r="AV307" s="12" t="s">
        <v>82</v>
      </c>
      <c r="AW307" s="12" t="s">
        <v>32</v>
      </c>
      <c r="AX307" s="12" t="s">
        <v>75</v>
      </c>
      <c r="AY307" s="153" t="s">
        <v>173</v>
      </c>
    </row>
    <row r="308" spans="2:65" s="13" customFormat="1">
      <c r="B308" s="158"/>
      <c r="D308" s="152" t="s">
        <v>181</v>
      </c>
      <c r="E308" s="159" t="s">
        <v>1</v>
      </c>
      <c r="F308" s="160" t="s">
        <v>434</v>
      </c>
      <c r="H308" s="161">
        <v>4</v>
      </c>
      <c r="I308" s="162"/>
      <c r="L308" s="158"/>
      <c r="M308" s="163"/>
      <c r="T308" s="164"/>
      <c r="AT308" s="159" t="s">
        <v>181</v>
      </c>
      <c r="AU308" s="159" t="s">
        <v>84</v>
      </c>
      <c r="AV308" s="13" t="s">
        <v>84</v>
      </c>
      <c r="AW308" s="13" t="s">
        <v>32</v>
      </c>
      <c r="AX308" s="13" t="s">
        <v>75</v>
      </c>
      <c r="AY308" s="159" t="s">
        <v>173</v>
      </c>
    </row>
    <row r="309" spans="2:65" s="12" customFormat="1">
      <c r="B309" s="151"/>
      <c r="D309" s="152" t="s">
        <v>181</v>
      </c>
      <c r="E309" s="153" t="s">
        <v>1</v>
      </c>
      <c r="F309" s="154" t="s">
        <v>435</v>
      </c>
      <c r="H309" s="153" t="s">
        <v>1</v>
      </c>
      <c r="I309" s="155"/>
      <c r="L309" s="151"/>
      <c r="M309" s="156"/>
      <c r="T309" s="157"/>
      <c r="AT309" s="153" t="s">
        <v>181</v>
      </c>
      <c r="AU309" s="153" t="s">
        <v>84</v>
      </c>
      <c r="AV309" s="12" t="s">
        <v>82</v>
      </c>
      <c r="AW309" s="12" t="s">
        <v>32</v>
      </c>
      <c r="AX309" s="12" t="s">
        <v>75</v>
      </c>
      <c r="AY309" s="153" t="s">
        <v>173</v>
      </c>
    </row>
    <row r="310" spans="2:65" s="13" customFormat="1">
      <c r="B310" s="158"/>
      <c r="D310" s="152" t="s">
        <v>181</v>
      </c>
      <c r="E310" s="159" t="s">
        <v>1</v>
      </c>
      <c r="F310" s="160" t="s">
        <v>417</v>
      </c>
      <c r="H310" s="161">
        <v>2</v>
      </c>
      <c r="I310" s="162"/>
      <c r="L310" s="158"/>
      <c r="M310" s="163"/>
      <c r="T310" s="164"/>
      <c r="AT310" s="159" t="s">
        <v>181</v>
      </c>
      <c r="AU310" s="159" t="s">
        <v>84</v>
      </c>
      <c r="AV310" s="13" t="s">
        <v>84</v>
      </c>
      <c r="AW310" s="13" t="s">
        <v>32</v>
      </c>
      <c r="AX310" s="13" t="s">
        <v>75</v>
      </c>
      <c r="AY310" s="159" t="s">
        <v>173</v>
      </c>
    </row>
    <row r="311" spans="2:65" s="12" customFormat="1">
      <c r="B311" s="151"/>
      <c r="D311" s="152" t="s">
        <v>181</v>
      </c>
      <c r="E311" s="153" t="s">
        <v>1</v>
      </c>
      <c r="F311" s="154" t="s">
        <v>436</v>
      </c>
      <c r="H311" s="153" t="s">
        <v>1</v>
      </c>
      <c r="I311" s="155"/>
      <c r="L311" s="151"/>
      <c r="M311" s="156"/>
      <c r="T311" s="157"/>
      <c r="AT311" s="153" t="s">
        <v>181</v>
      </c>
      <c r="AU311" s="153" t="s">
        <v>84</v>
      </c>
      <c r="AV311" s="12" t="s">
        <v>82</v>
      </c>
      <c r="AW311" s="12" t="s">
        <v>32</v>
      </c>
      <c r="AX311" s="12" t="s">
        <v>75</v>
      </c>
      <c r="AY311" s="153" t="s">
        <v>173</v>
      </c>
    </row>
    <row r="312" spans="2:65" s="13" customFormat="1">
      <c r="B312" s="158"/>
      <c r="D312" s="152" t="s">
        <v>181</v>
      </c>
      <c r="E312" s="159" t="s">
        <v>1</v>
      </c>
      <c r="F312" s="160" t="s">
        <v>417</v>
      </c>
      <c r="H312" s="161">
        <v>2</v>
      </c>
      <c r="I312" s="162"/>
      <c r="L312" s="158"/>
      <c r="M312" s="163"/>
      <c r="T312" s="164"/>
      <c r="AT312" s="159" t="s">
        <v>181</v>
      </c>
      <c r="AU312" s="159" t="s">
        <v>84</v>
      </c>
      <c r="AV312" s="13" t="s">
        <v>84</v>
      </c>
      <c r="AW312" s="13" t="s">
        <v>32</v>
      </c>
      <c r="AX312" s="13" t="s">
        <v>75</v>
      </c>
      <c r="AY312" s="159" t="s">
        <v>173</v>
      </c>
    </row>
    <row r="313" spans="2:65" s="12" customFormat="1">
      <c r="B313" s="151"/>
      <c r="D313" s="152" t="s">
        <v>181</v>
      </c>
      <c r="E313" s="153" t="s">
        <v>1</v>
      </c>
      <c r="F313" s="154" t="s">
        <v>437</v>
      </c>
      <c r="H313" s="153" t="s">
        <v>1</v>
      </c>
      <c r="I313" s="155"/>
      <c r="L313" s="151"/>
      <c r="M313" s="156"/>
      <c r="T313" s="157"/>
      <c r="AT313" s="153" t="s">
        <v>181</v>
      </c>
      <c r="AU313" s="153" t="s">
        <v>84</v>
      </c>
      <c r="AV313" s="12" t="s">
        <v>82</v>
      </c>
      <c r="AW313" s="12" t="s">
        <v>32</v>
      </c>
      <c r="AX313" s="12" t="s">
        <v>75</v>
      </c>
      <c r="AY313" s="153" t="s">
        <v>173</v>
      </c>
    </row>
    <row r="314" spans="2:65" s="13" customFormat="1">
      <c r="B314" s="158"/>
      <c r="D314" s="152" t="s">
        <v>181</v>
      </c>
      <c r="E314" s="159" t="s">
        <v>1</v>
      </c>
      <c r="F314" s="160" t="s">
        <v>422</v>
      </c>
      <c r="H314" s="161">
        <v>1</v>
      </c>
      <c r="I314" s="162"/>
      <c r="L314" s="158"/>
      <c r="M314" s="163"/>
      <c r="T314" s="164"/>
      <c r="AT314" s="159" t="s">
        <v>181</v>
      </c>
      <c r="AU314" s="159" t="s">
        <v>84</v>
      </c>
      <c r="AV314" s="13" t="s">
        <v>84</v>
      </c>
      <c r="AW314" s="13" t="s">
        <v>32</v>
      </c>
      <c r="AX314" s="13" t="s">
        <v>75</v>
      </c>
      <c r="AY314" s="159" t="s">
        <v>173</v>
      </c>
    </row>
    <row r="315" spans="2:65" s="12" customFormat="1">
      <c r="B315" s="151"/>
      <c r="D315" s="152" t="s">
        <v>181</v>
      </c>
      <c r="E315" s="153" t="s">
        <v>1</v>
      </c>
      <c r="F315" s="154" t="s">
        <v>438</v>
      </c>
      <c r="H315" s="153" t="s">
        <v>1</v>
      </c>
      <c r="I315" s="155"/>
      <c r="L315" s="151"/>
      <c r="M315" s="156"/>
      <c r="T315" s="157"/>
      <c r="AT315" s="153" t="s">
        <v>181</v>
      </c>
      <c r="AU315" s="153" t="s">
        <v>84</v>
      </c>
      <c r="AV315" s="12" t="s">
        <v>82</v>
      </c>
      <c r="AW315" s="12" t="s">
        <v>32</v>
      </c>
      <c r="AX315" s="12" t="s">
        <v>75</v>
      </c>
      <c r="AY315" s="153" t="s">
        <v>173</v>
      </c>
    </row>
    <row r="316" spans="2:65" s="13" customFormat="1">
      <c r="B316" s="158"/>
      <c r="D316" s="152" t="s">
        <v>181</v>
      </c>
      <c r="E316" s="159" t="s">
        <v>1</v>
      </c>
      <c r="F316" s="160" t="s">
        <v>422</v>
      </c>
      <c r="H316" s="161">
        <v>1</v>
      </c>
      <c r="I316" s="162"/>
      <c r="L316" s="158"/>
      <c r="M316" s="163"/>
      <c r="T316" s="164"/>
      <c r="AT316" s="159" t="s">
        <v>181</v>
      </c>
      <c r="AU316" s="159" t="s">
        <v>84</v>
      </c>
      <c r="AV316" s="13" t="s">
        <v>84</v>
      </c>
      <c r="AW316" s="13" t="s">
        <v>32</v>
      </c>
      <c r="AX316" s="13" t="s">
        <v>75</v>
      </c>
      <c r="AY316" s="159" t="s">
        <v>173</v>
      </c>
    </row>
    <row r="317" spans="2:65" s="14" customFormat="1">
      <c r="B317" s="165"/>
      <c r="D317" s="152" t="s">
        <v>181</v>
      </c>
      <c r="E317" s="166" t="s">
        <v>1</v>
      </c>
      <c r="F317" s="167" t="s">
        <v>219</v>
      </c>
      <c r="H317" s="168">
        <v>10</v>
      </c>
      <c r="I317" s="169"/>
      <c r="L317" s="165"/>
      <c r="M317" s="170"/>
      <c r="T317" s="171"/>
      <c r="AT317" s="166" t="s">
        <v>181</v>
      </c>
      <c r="AU317" s="166" t="s">
        <v>84</v>
      </c>
      <c r="AV317" s="14" t="s">
        <v>179</v>
      </c>
      <c r="AW317" s="14" t="s">
        <v>32</v>
      </c>
      <c r="AX317" s="14" t="s">
        <v>82</v>
      </c>
      <c r="AY317" s="166" t="s">
        <v>173</v>
      </c>
    </row>
    <row r="318" spans="2:65" s="1" customFormat="1" ht="37.9" customHeight="1">
      <c r="B318" s="32"/>
      <c r="C318" s="137" t="s">
        <v>439</v>
      </c>
      <c r="D318" s="137" t="s">
        <v>175</v>
      </c>
      <c r="E318" s="138" t="s">
        <v>440</v>
      </c>
      <c r="F318" s="139" t="s">
        <v>441</v>
      </c>
      <c r="G318" s="140" t="s">
        <v>313</v>
      </c>
      <c r="H318" s="141">
        <v>1</v>
      </c>
      <c r="I318" s="142"/>
      <c r="J318" s="143">
        <f>ROUND(I318*H318,2)</f>
        <v>0</v>
      </c>
      <c r="K318" s="144"/>
      <c r="L318" s="32"/>
      <c r="M318" s="145" t="s">
        <v>1</v>
      </c>
      <c r="N318" s="146" t="s">
        <v>40</v>
      </c>
      <c r="P318" s="147">
        <f>O318*H318</f>
        <v>0</v>
      </c>
      <c r="Q318" s="147">
        <v>7.3669999999999999E-2</v>
      </c>
      <c r="R318" s="147">
        <f>Q318*H318</f>
        <v>7.3669999999999999E-2</v>
      </c>
      <c r="S318" s="147">
        <v>0</v>
      </c>
      <c r="T318" s="148">
        <f>S318*H318</f>
        <v>0</v>
      </c>
      <c r="AR318" s="149" t="s">
        <v>179</v>
      </c>
      <c r="AT318" s="149" t="s">
        <v>175</v>
      </c>
      <c r="AU318" s="149" t="s">
        <v>84</v>
      </c>
      <c r="AY318" s="17" t="s">
        <v>173</v>
      </c>
      <c r="BE318" s="150">
        <f>IF(N318="základní",J318,0)</f>
        <v>0</v>
      </c>
      <c r="BF318" s="150">
        <f>IF(N318="snížená",J318,0)</f>
        <v>0</v>
      </c>
      <c r="BG318" s="150">
        <f>IF(N318="zákl. přenesená",J318,0)</f>
        <v>0</v>
      </c>
      <c r="BH318" s="150">
        <f>IF(N318="sníž. přenesená",J318,0)</f>
        <v>0</v>
      </c>
      <c r="BI318" s="150">
        <f>IF(N318="nulová",J318,0)</f>
        <v>0</v>
      </c>
      <c r="BJ318" s="17" t="s">
        <v>82</v>
      </c>
      <c r="BK318" s="150">
        <f>ROUND(I318*H318,2)</f>
        <v>0</v>
      </c>
      <c r="BL318" s="17" t="s">
        <v>179</v>
      </c>
      <c r="BM318" s="149" t="s">
        <v>442</v>
      </c>
    </row>
    <row r="319" spans="2:65" s="12" customFormat="1">
      <c r="B319" s="151"/>
      <c r="D319" s="152" t="s">
        <v>181</v>
      </c>
      <c r="E319" s="153" t="s">
        <v>1</v>
      </c>
      <c r="F319" s="154" t="s">
        <v>443</v>
      </c>
      <c r="H319" s="153" t="s">
        <v>1</v>
      </c>
      <c r="I319" s="155"/>
      <c r="L319" s="151"/>
      <c r="M319" s="156"/>
      <c r="T319" s="157"/>
      <c r="AT319" s="153" t="s">
        <v>181</v>
      </c>
      <c r="AU319" s="153" t="s">
        <v>84</v>
      </c>
      <c r="AV319" s="12" t="s">
        <v>82</v>
      </c>
      <c r="AW319" s="12" t="s">
        <v>32</v>
      </c>
      <c r="AX319" s="12" t="s">
        <v>75</v>
      </c>
      <c r="AY319" s="153" t="s">
        <v>173</v>
      </c>
    </row>
    <row r="320" spans="2:65" s="13" customFormat="1">
      <c r="B320" s="158"/>
      <c r="D320" s="152" t="s">
        <v>181</v>
      </c>
      <c r="E320" s="159" t="s">
        <v>1</v>
      </c>
      <c r="F320" s="160" t="s">
        <v>422</v>
      </c>
      <c r="H320" s="161">
        <v>1</v>
      </c>
      <c r="I320" s="162"/>
      <c r="L320" s="158"/>
      <c r="M320" s="163"/>
      <c r="T320" s="164"/>
      <c r="AT320" s="159" t="s">
        <v>181</v>
      </c>
      <c r="AU320" s="159" t="s">
        <v>84</v>
      </c>
      <c r="AV320" s="13" t="s">
        <v>84</v>
      </c>
      <c r="AW320" s="13" t="s">
        <v>32</v>
      </c>
      <c r="AX320" s="13" t="s">
        <v>82</v>
      </c>
      <c r="AY320" s="159" t="s">
        <v>173</v>
      </c>
    </row>
    <row r="321" spans="2:65" s="1" customFormat="1" ht="33" customHeight="1">
      <c r="B321" s="32"/>
      <c r="C321" s="137" t="s">
        <v>444</v>
      </c>
      <c r="D321" s="137" t="s">
        <v>175</v>
      </c>
      <c r="E321" s="138" t="s">
        <v>445</v>
      </c>
      <c r="F321" s="139" t="s">
        <v>446</v>
      </c>
      <c r="G321" s="140" t="s">
        <v>313</v>
      </c>
      <c r="H321" s="141">
        <v>2</v>
      </c>
      <c r="I321" s="142"/>
      <c r="J321" s="143">
        <f>ROUND(I321*H321,2)</f>
        <v>0</v>
      </c>
      <c r="K321" s="144"/>
      <c r="L321" s="32"/>
      <c r="M321" s="145" t="s">
        <v>1</v>
      </c>
      <c r="N321" s="146" t="s">
        <v>40</v>
      </c>
      <c r="P321" s="147">
        <f>O321*H321</f>
        <v>0</v>
      </c>
      <c r="Q321" s="147">
        <v>0.12021</v>
      </c>
      <c r="R321" s="147">
        <f>Q321*H321</f>
        <v>0.24041999999999999</v>
      </c>
      <c r="S321" s="147">
        <v>0</v>
      </c>
      <c r="T321" s="148">
        <f>S321*H321</f>
        <v>0</v>
      </c>
      <c r="AR321" s="149" t="s">
        <v>179</v>
      </c>
      <c r="AT321" s="149" t="s">
        <v>175</v>
      </c>
      <c r="AU321" s="149" t="s">
        <v>84</v>
      </c>
      <c r="AY321" s="17" t="s">
        <v>173</v>
      </c>
      <c r="BE321" s="150">
        <f>IF(N321="základní",J321,0)</f>
        <v>0</v>
      </c>
      <c r="BF321" s="150">
        <f>IF(N321="snížená",J321,0)</f>
        <v>0</v>
      </c>
      <c r="BG321" s="150">
        <f>IF(N321="zákl. přenesená",J321,0)</f>
        <v>0</v>
      </c>
      <c r="BH321" s="150">
        <f>IF(N321="sníž. přenesená",J321,0)</f>
        <v>0</v>
      </c>
      <c r="BI321" s="150">
        <f>IF(N321="nulová",J321,0)</f>
        <v>0</v>
      </c>
      <c r="BJ321" s="17" t="s">
        <v>82</v>
      </c>
      <c r="BK321" s="150">
        <f>ROUND(I321*H321,2)</f>
        <v>0</v>
      </c>
      <c r="BL321" s="17" t="s">
        <v>179</v>
      </c>
      <c r="BM321" s="149" t="s">
        <v>447</v>
      </c>
    </row>
    <row r="322" spans="2:65" s="12" customFormat="1">
      <c r="B322" s="151"/>
      <c r="D322" s="152" t="s">
        <v>181</v>
      </c>
      <c r="E322" s="153" t="s">
        <v>1</v>
      </c>
      <c r="F322" s="154" t="s">
        <v>448</v>
      </c>
      <c r="H322" s="153" t="s">
        <v>1</v>
      </c>
      <c r="I322" s="155"/>
      <c r="L322" s="151"/>
      <c r="M322" s="156"/>
      <c r="T322" s="157"/>
      <c r="AT322" s="153" t="s">
        <v>181</v>
      </c>
      <c r="AU322" s="153" t="s">
        <v>84</v>
      </c>
      <c r="AV322" s="12" t="s">
        <v>82</v>
      </c>
      <c r="AW322" s="12" t="s">
        <v>32</v>
      </c>
      <c r="AX322" s="12" t="s">
        <v>75</v>
      </c>
      <c r="AY322" s="153" t="s">
        <v>173</v>
      </c>
    </row>
    <row r="323" spans="2:65" s="13" customFormat="1">
      <c r="B323" s="158"/>
      <c r="D323" s="152" t="s">
        <v>181</v>
      </c>
      <c r="E323" s="159" t="s">
        <v>1</v>
      </c>
      <c r="F323" s="160" t="s">
        <v>417</v>
      </c>
      <c r="H323" s="161">
        <v>2</v>
      </c>
      <c r="I323" s="162"/>
      <c r="L323" s="158"/>
      <c r="M323" s="163"/>
      <c r="T323" s="164"/>
      <c r="AT323" s="159" t="s">
        <v>181</v>
      </c>
      <c r="AU323" s="159" t="s">
        <v>84</v>
      </c>
      <c r="AV323" s="13" t="s">
        <v>84</v>
      </c>
      <c r="AW323" s="13" t="s">
        <v>32</v>
      </c>
      <c r="AX323" s="13" t="s">
        <v>82</v>
      </c>
      <c r="AY323" s="159" t="s">
        <v>173</v>
      </c>
    </row>
    <row r="324" spans="2:65" s="1" customFormat="1" ht="21.75" customHeight="1">
      <c r="B324" s="32"/>
      <c r="C324" s="137" t="s">
        <v>449</v>
      </c>
      <c r="D324" s="137" t="s">
        <v>175</v>
      </c>
      <c r="E324" s="138" t="s">
        <v>450</v>
      </c>
      <c r="F324" s="139" t="s">
        <v>451</v>
      </c>
      <c r="G324" s="140" t="s">
        <v>178</v>
      </c>
      <c r="H324" s="141">
        <v>1.5</v>
      </c>
      <c r="I324" s="142"/>
      <c r="J324" s="143">
        <f>ROUND(I324*H324,2)</f>
        <v>0</v>
      </c>
      <c r="K324" s="144"/>
      <c r="L324" s="32"/>
      <c r="M324" s="145" t="s">
        <v>1</v>
      </c>
      <c r="N324" s="146" t="s">
        <v>40</v>
      </c>
      <c r="P324" s="147">
        <f>O324*H324</f>
        <v>0</v>
      </c>
      <c r="Q324" s="147">
        <v>1.6285000000000001</v>
      </c>
      <c r="R324" s="147">
        <f>Q324*H324</f>
        <v>2.4427500000000002</v>
      </c>
      <c r="S324" s="147">
        <v>0</v>
      </c>
      <c r="T324" s="148">
        <f>S324*H324</f>
        <v>0</v>
      </c>
      <c r="AR324" s="149" t="s">
        <v>179</v>
      </c>
      <c r="AT324" s="149" t="s">
        <v>175</v>
      </c>
      <c r="AU324" s="149" t="s">
        <v>84</v>
      </c>
      <c r="AY324" s="17" t="s">
        <v>173</v>
      </c>
      <c r="BE324" s="150">
        <f>IF(N324="základní",J324,0)</f>
        <v>0</v>
      </c>
      <c r="BF324" s="150">
        <f>IF(N324="snížená",J324,0)</f>
        <v>0</v>
      </c>
      <c r="BG324" s="150">
        <f>IF(N324="zákl. přenesená",J324,0)</f>
        <v>0</v>
      </c>
      <c r="BH324" s="150">
        <f>IF(N324="sníž. přenesená",J324,0)</f>
        <v>0</v>
      </c>
      <c r="BI324" s="150">
        <f>IF(N324="nulová",J324,0)</f>
        <v>0</v>
      </c>
      <c r="BJ324" s="17" t="s">
        <v>82</v>
      </c>
      <c r="BK324" s="150">
        <f>ROUND(I324*H324,2)</f>
        <v>0</v>
      </c>
      <c r="BL324" s="17" t="s">
        <v>179</v>
      </c>
      <c r="BM324" s="149" t="s">
        <v>452</v>
      </c>
    </row>
    <row r="325" spans="2:65" s="12" customFormat="1">
      <c r="B325" s="151"/>
      <c r="D325" s="152" t="s">
        <v>181</v>
      </c>
      <c r="E325" s="153" t="s">
        <v>1</v>
      </c>
      <c r="F325" s="154" t="s">
        <v>453</v>
      </c>
      <c r="H325" s="153" t="s">
        <v>1</v>
      </c>
      <c r="I325" s="155"/>
      <c r="L325" s="151"/>
      <c r="M325" s="156"/>
      <c r="T325" s="157"/>
      <c r="AT325" s="153" t="s">
        <v>181</v>
      </c>
      <c r="AU325" s="153" t="s">
        <v>84</v>
      </c>
      <c r="AV325" s="12" t="s">
        <v>82</v>
      </c>
      <c r="AW325" s="12" t="s">
        <v>32</v>
      </c>
      <c r="AX325" s="12" t="s">
        <v>75</v>
      </c>
      <c r="AY325" s="153" t="s">
        <v>173</v>
      </c>
    </row>
    <row r="326" spans="2:65" s="13" customFormat="1">
      <c r="B326" s="158"/>
      <c r="D326" s="152" t="s">
        <v>181</v>
      </c>
      <c r="E326" s="159" t="s">
        <v>1</v>
      </c>
      <c r="F326" s="160" t="s">
        <v>454</v>
      </c>
      <c r="H326" s="161">
        <v>1.5</v>
      </c>
      <c r="I326" s="162"/>
      <c r="L326" s="158"/>
      <c r="M326" s="163"/>
      <c r="T326" s="164"/>
      <c r="AT326" s="159" t="s">
        <v>181</v>
      </c>
      <c r="AU326" s="159" t="s">
        <v>84</v>
      </c>
      <c r="AV326" s="13" t="s">
        <v>84</v>
      </c>
      <c r="AW326" s="13" t="s">
        <v>32</v>
      </c>
      <c r="AX326" s="13" t="s">
        <v>82</v>
      </c>
      <c r="AY326" s="159" t="s">
        <v>173</v>
      </c>
    </row>
    <row r="327" spans="2:65" s="1" customFormat="1" ht="24.2" customHeight="1">
      <c r="B327" s="32"/>
      <c r="C327" s="137" t="s">
        <v>455</v>
      </c>
      <c r="D327" s="137" t="s">
        <v>175</v>
      </c>
      <c r="E327" s="138" t="s">
        <v>456</v>
      </c>
      <c r="F327" s="139" t="s">
        <v>457</v>
      </c>
      <c r="G327" s="140" t="s">
        <v>197</v>
      </c>
      <c r="H327" s="141">
        <v>75.790000000000006</v>
      </c>
      <c r="I327" s="142"/>
      <c r="J327" s="143">
        <f>ROUND(I327*H327,2)</f>
        <v>0</v>
      </c>
      <c r="K327" s="144"/>
      <c r="L327" s="32"/>
      <c r="M327" s="145" t="s">
        <v>1</v>
      </c>
      <c r="N327" s="146" t="s">
        <v>40</v>
      </c>
      <c r="P327" s="147">
        <f>O327*H327</f>
        <v>0</v>
      </c>
      <c r="Q327" s="147">
        <v>0.30131000000000002</v>
      </c>
      <c r="R327" s="147">
        <f>Q327*H327</f>
        <v>22.836284900000003</v>
      </c>
      <c r="S327" s="147">
        <v>0</v>
      </c>
      <c r="T327" s="148">
        <f>S327*H327</f>
        <v>0</v>
      </c>
      <c r="AR327" s="149" t="s">
        <v>179</v>
      </c>
      <c r="AT327" s="149" t="s">
        <v>175</v>
      </c>
      <c r="AU327" s="149" t="s">
        <v>84</v>
      </c>
      <c r="AY327" s="17" t="s">
        <v>173</v>
      </c>
      <c r="BE327" s="150">
        <f>IF(N327="základní",J327,0)</f>
        <v>0</v>
      </c>
      <c r="BF327" s="150">
        <f>IF(N327="snížená",J327,0)</f>
        <v>0</v>
      </c>
      <c r="BG327" s="150">
        <f>IF(N327="zákl. přenesená",J327,0)</f>
        <v>0</v>
      </c>
      <c r="BH327" s="150">
        <f>IF(N327="sníž. přenesená",J327,0)</f>
        <v>0</v>
      </c>
      <c r="BI327" s="150">
        <f>IF(N327="nulová",J327,0)</f>
        <v>0</v>
      </c>
      <c r="BJ327" s="17" t="s">
        <v>82</v>
      </c>
      <c r="BK327" s="150">
        <f>ROUND(I327*H327,2)</f>
        <v>0</v>
      </c>
      <c r="BL327" s="17" t="s">
        <v>179</v>
      </c>
      <c r="BM327" s="149" t="s">
        <v>458</v>
      </c>
    </row>
    <row r="328" spans="2:65" s="13" customFormat="1">
      <c r="B328" s="158"/>
      <c r="D328" s="152" t="s">
        <v>181</v>
      </c>
      <c r="E328" s="159" t="s">
        <v>1</v>
      </c>
      <c r="F328" s="160" t="s">
        <v>459</v>
      </c>
      <c r="H328" s="161">
        <v>100.87</v>
      </c>
      <c r="I328" s="162"/>
      <c r="L328" s="158"/>
      <c r="M328" s="163"/>
      <c r="T328" s="164"/>
      <c r="AT328" s="159" t="s">
        <v>181</v>
      </c>
      <c r="AU328" s="159" t="s">
        <v>84</v>
      </c>
      <c r="AV328" s="13" t="s">
        <v>84</v>
      </c>
      <c r="AW328" s="13" t="s">
        <v>32</v>
      </c>
      <c r="AX328" s="13" t="s">
        <v>75</v>
      </c>
      <c r="AY328" s="159" t="s">
        <v>173</v>
      </c>
    </row>
    <row r="329" spans="2:65" s="13" customFormat="1">
      <c r="B329" s="158"/>
      <c r="D329" s="152" t="s">
        <v>181</v>
      </c>
      <c r="E329" s="159" t="s">
        <v>1</v>
      </c>
      <c r="F329" s="160" t="s">
        <v>460</v>
      </c>
      <c r="H329" s="161">
        <v>-9.9</v>
      </c>
      <c r="I329" s="162"/>
      <c r="L329" s="158"/>
      <c r="M329" s="163"/>
      <c r="T329" s="164"/>
      <c r="AT329" s="159" t="s">
        <v>181</v>
      </c>
      <c r="AU329" s="159" t="s">
        <v>84</v>
      </c>
      <c r="AV329" s="13" t="s">
        <v>84</v>
      </c>
      <c r="AW329" s="13" t="s">
        <v>32</v>
      </c>
      <c r="AX329" s="13" t="s">
        <v>75</v>
      </c>
      <c r="AY329" s="159" t="s">
        <v>173</v>
      </c>
    </row>
    <row r="330" spans="2:65" s="13" customFormat="1">
      <c r="B330" s="158"/>
      <c r="D330" s="152" t="s">
        <v>181</v>
      </c>
      <c r="E330" s="159" t="s">
        <v>1</v>
      </c>
      <c r="F330" s="160" t="s">
        <v>461</v>
      </c>
      <c r="H330" s="161">
        <v>-15.18</v>
      </c>
      <c r="I330" s="162"/>
      <c r="L330" s="158"/>
      <c r="M330" s="163"/>
      <c r="T330" s="164"/>
      <c r="AT330" s="159" t="s">
        <v>181</v>
      </c>
      <c r="AU330" s="159" t="s">
        <v>84</v>
      </c>
      <c r="AV330" s="13" t="s">
        <v>84</v>
      </c>
      <c r="AW330" s="13" t="s">
        <v>32</v>
      </c>
      <c r="AX330" s="13" t="s">
        <v>75</v>
      </c>
      <c r="AY330" s="159" t="s">
        <v>173</v>
      </c>
    </row>
    <row r="331" spans="2:65" s="14" customFormat="1">
      <c r="B331" s="165"/>
      <c r="D331" s="152" t="s">
        <v>181</v>
      </c>
      <c r="E331" s="166" t="s">
        <v>1</v>
      </c>
      <c r="F331" s="167" t="s">
        <v>219</v>
      </c>
      <c r="H331" s="168">
        <v>75.790000000000006</v>
      </c>
      <c r="I331" s="169"/>
      <c r="L331" s="165"/>
      <c r="M331" s="170"/>
      <c r="T331" s="171"/>
      <c r="AT331" s="166" t="s">
        <v>181</v>
      </c>
      <c r="AU331" s="166" t="s">
        <v>84</v>
      </c>
      <c r="AV331" s="14" t="s">
        <v>179</v>
      </c>
      <c r="AW331" s="14" t="s">
        <v>32</v>
      </c>
      <c r="AX331" s="14" t="s">
        <v>82</v>
      </c>
      <c r="AY331" s="166" t="s">
        <v>173</v>
      </c>
    </row>
    <row r="332" spans="2:65" s="1" customFormat="1" ht="24.2" customHeight="1">
      <c r="B332" s="32"/>
      <c r="C332" s="137" t="s">
        <v>462</v>
      </c>
      <c r="D332" s="137" t="s">
        <v>175</v>
      </c>
      <c r="E332" s="138" t="s">
        <v>463</v>
      </c>
      <c r="F332" s="139" t="s">
        <v>464</v>
      </c>
      <c r="G332" s="140" t="s">
        <v>178</v>
      </c>
      <c r="H332" s="141">
        <v>9.52</v>
      </c>
      <c r="I332" s="142"/>
      <c r="J332" s="143">
        <f>ROUND(I332*H332,2)</f>
        <v>0</v>
      </c>
      <c r="K332" s="144"/>
      <c r="L332" s="32"/>
      <c r="M332" s="145" t="s">
        <v>1</v>
      </c>
      <c r="N332" s="146" t="s">
        <v>40</v>
      </c>
      <c r="P332" s="147">
        <f>O332*H332</f>
        <v>0</v>
      </c>
      <c r="Q332" s="147">
        <v>2.5018699999999998</v>
      </c>
      <c r="R332" s="147">
        <f>Q332*H332</f>
        <v>23.817802399999998</v>
      </c>
      <c r="S332" s="147">
        <v>0</v>
      </c>
      <c r="T332" s="148">
        <f>S332*H332</f>
        <v>0</v>
      </c>
      <c r="AR332" s="149" t="s">
        <v>179</v>
      </c>
      <c r="AT332" s="149" t="s">
        <v>175</v>
      </c>
      <c r="AU332" s="149" t="s">
        <v>84</v>
      </c>
      <c r="AY332" s="17" t="s">
        <v>173</v>
      </c>
      <c r="BE332" s="150">
        <f>IF(N332="základní",J332,0)</f>
        <v>0</v>
      </c>
      <c r="BF332" s="150">
        <f>IF(N332="snížená",J332,0)</f>
        <v>0</v>
      </c>
      <c r="BG332" s="150">
        <f>IF(N332="zákl. přenesená",J332,0)</f>
        <v>0</v>
      </c>
      <c r="BH332" s="150">
        <f>IF(N332="sníž. přenesená",J332,0)</f>
        <v>0</v>
      </c>
      <c r="BI332" s="150">
        <f>IF(N332="nulová",J332,0)</f>
        <v>0</v>
      </c>
      <c r="BJ332" s="17" t="s">
        <v>82</v>
      </c>
      <c r="BK332" s="150">
        <f>ROUND(I332*H332,2)</f>
        <v>0</v>
      </c>
      <c r="BL332" s="17" t="s">
        <v>179</v>
      </c>
      <c r="BM332" s="149" t="s">
        <v>465</v>
      </c>
    </row>
    <row r="333" spans="2:65" s="12" customFormat="1">
      <c r="B333" s="151"/>
      <c r="D333" s="152" t="s">
        <v>181</v>
      </c>
      <c r="E333" s="153" t="s">
        <v>1</v>
      </c>
      <c r="F333" s="154" t="s">
        <v>466</v>
      </c>
      <c r="H333" s="153" t="s">
        <v>1</v>
      </c>
      <c r="I333" s="155"/>
      <c r="L333" s="151"/>
      <c r="M333" s="156"/>
      <c r="T333" s="157"/>
      <c r="AT333" s="153" t="s">
        <v>181</v>
      </c>
      <c r="AU333" s="153" t="s">
        <v>84</v>
      </c>
      <c r="AV333" s="12" t="s">
        <v>82</v>
      </c>
      <c r="AW333" s="12" t="s">
        <v>32</v>
      </c>
      <c r="AX333" s="12" t="s">
        <v>75</v>
      </c>
      <c r="AY333" s="153" t="s">
        <v>173</v>
      </c>
    </row>
    <row r="334" spans="2:65" s="13" customFormat="1">
      <c r="B334" s="158"/>
      <c r="D334" s="152" t="s">
        <v>181</v>
      </c>
      <c r="E334" s="159" t="s">
        <v>1</v>
      </c>
      <c r="F334" s="160" t="s">
        <v>467</v>
      </c>
      <c r="H334" s="161">
        <v>9.52</v>
      </c>
      <c r="I334" s="162"/>
      <c r="L334" s="158"/>
      <c r="M334" s="163"/>
      <c r="T334" s="164"/>
      <c r="AT334" s="159" t="s">
        <v>181</v>
      </c>
      <c r="AU334" s="159" t="s">
        <v>84</v>
      </c>
      <c r="AV334" s="13" t="s">
        <v>84</v>
      </c>
      <c r="AW334" s="13" t="s">
        <v>32</v>
      </c>
      <c r="AX334" s="13" t="s">
        <v>82</v>
      </c>
      <c r="AY334" s="159" t="s">
        <v>173</v>
      </c>
    </row>
    <row r="335" spans="2:65" s="1" customFormat="1" ht="24.2" customHeight="1">
      <c r="B335" s="32"/>
      <c r="C335" s="137" t="s">
        <v>468</v>
      </c>
      <c r="D335" s="137" t="s">
        <v>175</v>
      </c>
      <c r="E335" s="138" t="s">
        <v>469</v>
      </c>
      <c r="F335" s="139" t="s">
        <v>470</v>
      </c>
      <c r="G335" s="140" t="s">
        <v>197</v>
      </c>
      <c r="H335" s="141">
        <v>48</v>
      </c>
      <c r="I335" s="142"/>
      <c r="J335" s="143">
        <f>ROUND(I335*H335,2)</f>
        <v>0</v>
      </c>
      <c r="K335" s="144"/>
      <c r="L335" s="32"/>
      <c r="M335" s="145" t="s">
        <v>1</v>
      </c>
      <c r="N335" s="146" t="s">
        <v>40</v>
      </c>
      <c r="P335" s="147">
        <f>O335*H335</f>
        <v>0</v>
      </c>
      <c r="Q335" s="147">
        <v>2.7499999999999998E-3</v>
      </c>
      <c r="R335" s="147">
        <f>Q335*H335</f>
        <v>0.13200000000000001</v>
      </c>
      <c r="S335" s="147">
        <v>0</v>
      </c>
      <c r="T335" s="148">
        <f>S335*H335</f>
        <v>0</v>
      </c>
      <c r="AR335" s="149" t="s">
        <v>179</v>
      </c>
      <c r="AT335" s="149" t="s">
        <v>175</v>
      </c>
      <c r="AU335" s="149" t="s">
        <v>84</v>
      </c>
      <c r="AY335" s="17" t="s">
        <v>173</v>
      </c>
      <c r="BE335" s="150">
        <f>IF(N335="základní",J335,0)</f>
        <v>0</v>
      </c>
      <c r="BF335" s="150">
        <f>IF(N335="snížená",J335,0)</f>
        <v>0</v>
      </c>
      <c r="BG335" s="150">
        <f>IF(N335="zákl. přenesená",J335,0)</f>
        <v>0</v>
      </c>
      <c r="BH335" s="150">
        <f>IF(N335="sníž. přenesená",J335,0)</f>
        <v>0</v>
      </c>
      <c r="BI335" s="150">
        <f>IF(N335="nulová",J335,0)</f>
        <v>0</v>
      </c>
      <c r="BJ335" s="17" t="s">
        <v>82</v>
      </c>
      <c r="BK335" s="150">
        <f>ROUND(I335*H335,2)</f>
        <v>0</v>
      </c>
      <c r="BL335" s="17" t="s">
        <v>179</v>
      </c>
      <c r="BM335" s="149" t="s">
        <v>471</v>
      </c>
    </row>
    <row r="336" spans="2:65" s="12" customFormat="1">
      <c r="B336" s="151"/>
      <c r="D336" s="152" t="s">
        <v>181</v>
      </c>
      <c r="E336" s="153" t="s">
        <v>1</v>
      </c>
      <c r="F336" s="154" t="s">
        <v>466</v>
      </c>
      <c r="H336" s="153" t="s">
        <v>1</v>
      </c>
      <c r="I336" s="155"/>
      <c r="L336" s="151"/>
      <c r="M336" s="156"/>
      <c r="T336" s="157"/>
      <c r="AT336" s="153" t="s">
        <v>181</v>
      </c>
      <c r="AU336" s="153" t="s">
        <v>84</v>
      </c>
      <c r="AV336" s="12" t="s">
        <v>82</v>
      </c>
      <c r="AW336" s="12" t="s">
        <v>32</v>
      </c>
      <c r="AX336" s="12" t="s">
        <v>75</v>
      </c>
      <c r="AY336" s="153" t="s">
        <v>173</v>
      </c>
    </row>
    <row r="337" spans="2:65" s="13" customFormat="1">
      <c r="B337" s="158"/>
      <c r="D337" s="152" t="s">
        <v>181</v>
      </c>
      <c r="E337" s="159" t="s">
        <v>1</v>
      </c>
      <c r="F337" s="160" t="s">
        <v>472</v>
      </c>
      <c r="H337" s="161">
        <v>48</v>
      </c>
      <c r="I337" s="162"/>
      <c r="L337" s="158"/>
      <c r="M337" s="163"/>
      <c r="T337" s="164"/>
      <c r="AT337" s="159" t="s">
        <v>181</v>
      </c>
      <c r="AU337" s="159" t="s">
        <v>84</v>
      </c>
      <c r="AV337" s="13" t="s">
        <v>84</v>
      </c>
      <c r="AW337" s="13" t="s">
        <v>32</v>
      </c>
      <c r="AX337" s="13" t="s">
        <v>82</v>
      </c>
      <c r="AY337" s="159" t="s">
        <v>173</v>
      </c>
    </row>
    <row r="338" spans="2:65" s="1" customFormat="1" ht="24.2" customHeight="1">
      <c r="B338" s="32"/>
      <c r="C338" s="137" t="s">
        <v>473</v>
      </c>
      <c r="D338" s="137" t="s">
        <v>175</v>
      </c>
      <c r="E338" s="138" t="s">
        <v>474</v>
      </c>
      <c r="F338" s="139" t="s">
        <v>475</v>
      </c>
      <c r="G338" s="140" t="s">
        <v>197</v>
      </c>
      <c r="H338" s="141">
        <v>48</v>
      </c>
      <c r="I338" s="142"/>
      <c r="J338" s="143">
        <f>ROUND(I338*H338,2)</f>
        <v>0</v>
      </c>
      <c r="K338" s="144"/>
      <c r="L338" s="32"/>
      <c r="M338" s="145" t="s">
        <v>1</v>
      </c>
      <c r="N338" s="146" t="s">
        <v>40</v>
      </c>
      <c r="P338" s="147">
        <f>O338*H338</f>
        <v>0</v>
      </c>
      <c r="Q338" s="147">
        <v>0</v>
      </c>
      <c r="R338" s="147">
        <f>Q338*H338</f>
        <v>0</v>
      </c>
      <c r="S338" s="147">
        <v>0</v>
      </c>
      <c r="T338" s="148">
        <f>S338*H338</f>
        <v>0</v>
      </c>
      <c r="AR338" s="149" t="s">
        <v>179</v>
      </c>
      <c r="AT338" s="149" t="s">
        <v>175</v>
      </c>
      <c r="AU338" s="149" t="s">
        <v>84</v>
      </c>
      <c r="AY338" s="17" t="s">
        <v>173</v>
      </c>
      <c r="BE338" s="150">
        <f>IF(N338="základní",J338,0)</f>
        <v>0</v>
      </c>
      <c r="BF338" s="150">
        <f>IF(N338="snížená",J338,0)</f>
        <v>0</v>
      </c>
      <c r="BG338" s="150">
        <f>IF(N338="zákl. přenesená",J338,0)</f>
        <v>0</v>
      </c>
      <c r="BH338" s="150">
        <f>IF(N338="sníž. přenesená",J338,0)</f>
        <v>0</v>
      </c>
      <c r="BI338" s="150">
        <f>IF(N338="nulová",J338,0)</f>
        <v>0</v>
      </c>
      <c r="BJ338" s="17" t="s">
        <v>82</v>
      </c>
      <c r="BK338" s="150">
        <f>ROUND(I338*H338,2)</f>
        <v>0</v>
      </c>
      <c r="BL338" s="17" t="s">
        <v>179</v>
      </c>
      <c r="BM338" s="149" t="s">
        <v>476</v>
      </c>
    </row>
    <row r="339" spans="2:65" s="13" customFormat="1">
      <c r="B339" s="158"/>
      <c r="D339" s="152" t="s">
        <v>181</v>
      </c>
      <c r="E339" s="159" t="s">
        <v>1</v>
      </c>
      <c r="F339" s="160" t="s">
        <v>472</v>
      </c>
      <c r="H339" s="161">
        <v>48</v>
      </c>
      <c r="I339" s="162"/>
      <c r="L339" s="158"/>
      <c r="M339" s="163"/>
      <c r="T339" s="164"/>
      <c r="AT339" s="159" t="s">
        <v>181</v>
      </c>
      <c r="AU339" s="159" t="s">
        <v>84</v>
      </c>
      <c r="AV339" s="13" t="s">
        <v>84</v>
      </c>
      <c r="AW339" s="13" t="s">
        <v>32</v>
      </c>
      <c r="AX339" s="13" t="s">
        <v>82</v>
      </c>
      <c r="AY339" s="159" t="s">
        <v>173</v>
      </c>
    </row>
    <row r="340" spans="2:65" s="1" customFormat="1" ht="16.5" customHeight="1">
      <c r="B340" s="32"/>
      <c r="C340" s="137" t="s">
        <v>477</v>
      </c>
      <c r="D340" s="137" t="s">
        <v>175</v>
      </c>
      <c r="E340" s="138" t="s">
        <v>478</v>
      </c>
      <c r="F340" s="139" t="s">
        <v>479</v>
      </c>
      <c r="G340" s="140" t="s">
        <v>250</v>
      </c>
      <c r="H340" s="141">
        <v>1.45</v>
      </c>
      <c r="I340" s="142"/>
      <c r="J340" s="143">
        <f>ROUND(I340*H340,2)</f>
        <v>0</v>
      </c>
      <c r="K340" s="144"/>
      <c r="L340" s="32"/>
      <c r="M340" s="145" t="s">
        <v>1</v>
      </c>
      <c r="N340" s="146" t="s">
        <v>40</v>
      </c>
      <c r="P340" s="147">
        <f>O340*H340</f>
        <v>0</v>
      </c>
      <c r="Q340" s="147">
        <v>1.04922</v>
      </c>
      <c r="R340" s="147">
        <f>Q340*H340</f>
        <v>1.521369</v>
      </c>
      <c r="S340" s="147">
        <v>0</v>
      </c>
      <c r="T340" s="148">
        <f>S340*H340</f>
        <v>0</v>
      </c>
      <c r="AR340" s="149" t="s">
        <v>179</v>
      </c>
      <c r="AT340" s="149" t="s">
        <v>175</v>
      </c>
      <c r="AU340" s="149" t="s">
        <v>84</v>
      </c>
      <c r="AY340" s="17" t="s">
        <v>173</v>
      </c>
      <c r="BE340" s="150">
        <f>IF(N340="základní",J340,0)</f>
        <v>0</v>
      </c>
      <c r="BF340" s="150">
        <f>IF(N340="snížená",J340,0)</f>
        <v>0</v>
      </c>
      <c r="BG340" s="150">
        <f>IF(N340="zákl. přenesená",J340,0)</f>
        <v>0</v>
      </c>
      <c r="BH340" s="150">
        <f>IF(N340="sníž. přenesená",J340,0)</f>
        <v>0</v>
      </c>
      <c r="BI340" s="150">
        <f>IF(N340="nulová",J340,0)</f>
        <v>0</v>
      </c>
      <c r="BJ340" s="17" t="s">
        <v>82</v>
      </c>
      <c r="BK340" s="150">
        <f>ROUND(I340*H340,2)</f>
        <v>0</v>
      </c>
      <c r="BL340" s="17" t="s">
        <v>179</v>
      </c>
      <c r="BM340" s="149" t="s">
        <v>480</v>
      </c>
    </row>
    <row r="341" spans="2:65" s="12" customFormat="1">
      <c r="B341" s="151"/>
      <c r="D341" s="152" t="s">
        <v>181</v>
      </c>
      <c r="E341" s="153" t="s">
        <v>1</v>
      </c>
      <c r="F341" s="154" t="s">
        <v>466</v>
      </c>
      <c r="H341" s="153" t="s">
        <v>1</v>
      </c>
      <c r="I341" s="155"/>
      <c r="L341" s="151"/>
      <c r="M341" s="156"/>
      <c r="T341" s="157"/>
      <c r="AT341" s="153" t="s">
        <v>181</v>
      </c>
      <c r="AU341" s="153" t="s">
        <v>84</v>
      </c>
      <c r="AV341" s="12" t="s">
        <v>82</v>
      </c>
      <c r="AW341" s="12" t="s">
        <v>32</v>
      </c>
      <c r="AX341" s="12" t="s">
        <v>75</v>
      </c>
      <c r="AY341" s="153" t="s">
        <v>173</v>
      </c>
    </row>
    <row r="342" spans="2:65" s="13" customFormat="1">
      <c r="B342" s="158"/>
      <c r="D342" s="152" t="s">
        <v>181</v>
      </c>
      <c r="E342" s="159" t="s">
        <v>1</v>
      </c>
      <c r="F342" s="160" t="s">
        <v>481</v>
      </c>
      <c r="H342" s="161">
        <v>1.45</v>
      </c>
      <c r="I342" s="162"/>
      <c r="L342" s="158"/>
      <c r="M342" s="163"/>
      <c r="T342" s="164"/>
      <c r="AT342" s="159" t="s">
        <v>181</v>
      </c>
      <c r="AU342" s="159" t="s">
        <v>84</v>
      </c>
      <c r="AV342" s="13" t="s">
        <v>84</v>
      </c>
      <c r="AW342" s="13" t="s">
        <v>32</v>
      </c>
      <c r="AX342" s="13" t="s">
        <v>82</v>
      </c>
      <c r="AY342" s="159" t="s">
        <v>173</v>
      </c>
    </row>
    <row r="343" spans="2:65" s="1" customFormat="1" ht="33" customHeight="1">
      <c r="B343" s="32"/>
      <c r="C343" s="137" t="s">
        <v>482</v>
      </c>
      <c r="D343" s="137" t="s">
        <v>175</v>
      </c>
      <c r="E343" s="138" t="s">
        <v>483</v>
      </c>
      <c r="F343" s="139" t="s">
        <v>484</v>
      </c>
      <c r="G343" s="140" t="s">
        <v>313</v>
      </c>
      <c r="H343" s="141">
        <v>77</v>
      </c>
      <c r="I343" s="142"/>
      <c r="J343" s="143">
        <f>ROUND(I343*H343,2)</f>
        <v>0</v>
      </c>
      <c r="K343" s="144"/>
      <c r="L343" s="32"/>
      <c r="M343" s="145" t="s">
        <v>1</v>
      </c>
      <c r="N343" s="146" t="s">
        <v>40</v>
      </c>
      <c r="P343" s="147">
        <f>O343*H343</f>
        <v>0</v>
      </c>
      <c r="Q343" s="147">
        <v>3.3000000000000002E-2</v>
      </c>
      <c r="R343" s="147">
        <f>Q343*H343</f>
        <v>2.5409999999999999</v>
      </c>
      <c r="S343" s="147">
        <v>0</v>
      </c>
      <c r="T343" s="148">
        <f>S343*H343</f>
        <v>0</v>
      </c>
      <c r="AR343" s="149" t="s">
        <v>179</v>
      </c>
      <c r="AT343" s="149" t="s">
        <v>175</v>
      </c>
      <c r="AU343" s="149" t="s">
        <v>84</v>
      </c>
      <c r="AY343" s="17" t="s">
        <v>173</v>
      </c>
      <c r="BE343" s="150">
        <f>IF(N343="základní",J343,0)</f>
        <v>0</v>
      </c>
      <c r="BF343" s="150">
        <f>IF(N343="snížená",J343,0)</f>
        <v>0</v>
      </c>
      <c r="BG343" s="150">
        <f>IF(N343="zákl. přenesená",J343,0)</f>
        <v>0</v>
      </c>
      <c r="BH343" s="150">
        <f>IF(N343="sníž. přenesená",J343,0)</f>
        <v>0</v>
      </c>
      <c r="BI343" s="150">
        <f>IF(N343="nulová",J343,0)</f>
        <v>0</v>
      </c>
      <c r="BJ343" s="17" t="s">
        <v>82</v>
      </c>
      <c r="BK343" s="150">
        <f>ROUND(I343*H343,2)</f>
        <v>0</v>
      </c>
      <c r="BL343" s="17" t="s">
        <v>179</v>
      </c>
      <c r="BM343" s="149" t="s">
        <v>485</v>
      </c>
    </row>
    <row r="344" spans="2:65" s="12" customFormat="1">
      <c r="B344" s="151"/>
      <c r="D344" s="152" t="s">
        <v>181</v>
      </c>
      <c r="E344" s="153" t="s">
        <v>1</v>
      </c>
      <c r="F344" s="154" t="s">
        <v>486</v>
      </c>
      <c r="H344" s="153" t="s">
        <v>1</v>
      </c>
      <c r="I344" s="155"/>
      <c r="L344" s="151"/>
      <c r="M344" s="156"/>
      <c r="T344" s="157"/>
      <c r="AT344" s="153" t="s">
        <v>181</v>
      </c>
      <c r="AU344" s="153" t="s">
        <v>84</v>
      </c>
      <c r="AV344" s="12" t="s">
        <v>82</v>
      </c>
      <c r="AW344" s="12" t="s">
        <v>32</v>
      </c>
      <c r="AX344" s="12" t="s">
        <v>75</v>
      </c>
      <c r="AY344" s="153" t="s">
        <v>173</v>
      </c>
    </row>
    <row r="345" spans="2:65" s="13" customFormat="1">
      <c r="B345" s="158"/>
      <c r="D345" s="152" t="s">
        <v>181</v>
      </c>
      <c r="E345" s="159" t="s">
        <v>1</v>
      </c>
      <c r="F345" s="160" t="s">
        <v>487</v>
      </c>
      <c r="H345" s="161">
        <v>26</v>
      </c>
      <c r="I345" s="162"/>
      <c r="L345" s="158"/>
      <c r="M345" s="163"/>
      <c r="T345" s="164"/>
      <c r="AT345" s="159" t="s">
        <v>181</v>
      </c>
      <c r="AU345" s="159" t="s">
        <v>84</v>
      </c>
      <c r="AV345" s="13" t="s">
        <v>84</v>
      </c>
      <c r="AW345" s="13" t="s">
        <v>32</v>
      </c>
      <c r="AX345" s="13" t="s">
        <v>75</v>
      </c>
      <c r="AY345" s="159" t="s">
        <v>173</v>
      </c>
    </row>
    <row r="346" spans="2:65" s="12" customFormat="1">
      <c r="B346" s="151"/>
      <c r="D346" s="152" t="s">
        <v>181</v>
      </c>
      <c r="E346" s="153" t="s">
        <v>1</v>
      </c>
      <c r="F346" s="154" t="s">
        <v>488</v>
      </c>
      <c r="H346" s="153" t="s">
        <v>1</v>
      </c>
      <c r="I346" s="155"/>
      <c r="L346" s="151"/>
      <c r="M346" s="156"/>
      <c r="T346" s="157"/>
      <c r="AT346" s="153" t="s">
        <v>181</v>
      </c>
      <c r="AU346" s="153" t="s">
        <v>84</v>
      </c>
      <c r="AV346" s="12" t="s">
        <v>82</v>
      </c>
      <c r="AW346" s="12" t="s">
        <v>32</v>
      </c>
      <c r="AX346" s="12" t="s">
        <v>75</v>
      </c>
      <c r="AY346" s="153" t="s">
        <v>173</v>
      </c>
    </row>
    <row r="347" spans="2:65" s="13" customFormat="1">
      <c r="B347" s="158"/>
      <c r="D347" s="152" t="s">
        <v>181</v>
      </c>
      <c r="E347" s="159" t="s">
        <v>1</v>
      </c>
      <c r="F347" s="160" t="s">
        <v>489</v>
      </c>
      <c r="H347" s="161">
        <v>51</v>
      </c>
      <c r="I347" s="162"/>
      <c r="L347" s="158"/>
      <c r="M347" s="163"/>
      <c r="T347" s="164"/>
      <c r="AT347" s="159" t="s">
        <v>181</v>
      </c>
      <c r="AU347" s="159" t="s">
        <v>84</v>
      </c>
      <c r="AV347" s="13" t="s">
        <v>84</v>
      </c>
      <c r="AW347" s="13" t="s">
        <v>32</v>
      </c>
      <c r="AX347" s="13" t="s">
        <v>75</v>
      </c>
      <c r="AY347" s="159" t="s">
        <v>173</v>
      </c>
    </row>
    <row r="348" spans="2:65" s="14" customFormat="1">
      <c r="B348" s="165"/>
      <c r="D348" s="152" t="s">
        <v>181</v>
      </c>
      <c r="E348" s="166" t="s">
        <v>1</v>
      </c>
      <c r="F348" s="167" t="s">
        <v>219</v>
      </c>
      <c r="H348" s="168">
        <v>77</v>
      </c>
      <c r="I348" s="169"/>
      <c r="L348" s="165"/>
      <c r="M348" s="170"/>
      <c r="T348" s="171"/>
      <c r="AT348" s="166" t="s">
        <v>181</v>
      </c>
      <c r="AU348" s="166" t="s">
        <v>84</v>
      </c>
      <c r="AV348" s="14" t="s">
        <v>179</v>
      </c>
      <c r="AW348" s="14" t="s">
        <v>32</v>
      </c>
      <c r="AX348" s="14" t="s">
        <v>82</v>
      </c>
      <c r="AY348" s="166" t="s">
        <v>173</v>
      </c>
    </row>
    <row r="349" spans="2:65" s="1" customFormat="1" ht="24.2" customHeight="1">
      <c r="B349" s="32"/>
      <c r="C349" s="137" t="s">
        <v>490</v>
      </c>
      <c r="D349" s="137" t="s">
        <v>175</v>
      </c>
      <c r="E349" s="138" t="s">
        <v>491</v>
      </c>
      <c r="F349" s="139" t="s">
        <v>492</v>
      </c>
      <c r="G349" s="140" t="s">
        <v>178</v>
      </c>
      <c r="H349" s="141">
        <v>1.601</v>
      </c>
      <c r="I349" s="142"/>
      <c r="J349" s="143">
        <f>ROUND(I349*H349,2)</f>
        <v>0</v>
      </c>
      <c r="K349" s="144"/>
      <c r="L349" s="32"/>
      <c r="M349" s="145" t="s">
        <v>1</v>
      </c>
      <c r="N349" s="146" t="s">
        <v>40</v>
      </c>
      <c r="P349" s="147">
        <f>O349*H349</f>
        <v>0</v>
      </c>
      <c r="Q349" s="147">
        <v>1.6285000000000001</v>
      </c>
      <c r="R349" s="147">
        <f>Q349*H349</f>
        <v>2.6072285000000002</v>
      </c>
      <c r="S349" s="147">
        <v>0</v>
      </c>
      <c r="T349" s="148">
        <f>S349*H349</f>
        <v>0</v>
      </c>
      <c r="AR349" s="149" t="s">
        <v>179</v>
      </c>
      <c r="AT349" s="149" t="s">
        <v>175</v>
      </c>
      <c r="AU349" s="149" t="s">
        <v>84</v>
      </c>
      <c r="AY349" s="17" t="s">
        <v>173</v>
      </c>
      <c r="BE349" s="150">
        <f>IF(N349="základní",J349,0)</f>
        <v>0</v>
      </c>
      <c r="BF349" s="150">
        <f>IF(N349="snížená",J349,0)</f>
        <v>0</v>
      </c>
      <c r="BG349" s="150">
        <f>IF(N349="zákl. přenesená",J349,0)</f>
        <v>0</v>
      </c>
      <c r="BH349" s="150">
        <f>IF(N349="sníž. přenesená",J349,0)</f>
        <v>0</v>
      </c>
      <c r="BI349" s="150">
        <f>IF(N349="nulová",J349,0)</f>
        <v>0</v>
      </c>
      <c r="BJ349" s="17" t="s">
        <v>82</v>
      </c>
      <c r="BK349" s="150">
        <f>ROUND(I349*H349,2)</f>
        <v>0</v>
      </c>
      <c r="BL349" s="17" t="s">
        <v>179</v>
      </c>
      <c r="BM349" s="149" t="s">
        <v>493</v>
      </c>
    </row>
    <row r="350" spans="2:65" s="12" customFormat="1">
      <c r="B350" s="151"/>
      <c r="D350" s="152" t="s">
        <v>181</v>
      </c>
      <c r="E350" s="153" t="s">
        <v>1</v>
      </c>
      <c r="F350" s="154" t="s">
        <v>494</v>
      </c>
      <c r="H350" s="153" t="s">
        <v>1</v>
      </c>
      <c r="I350" s="155"/>
      <c r="L350" s="151"/>
      <c r="M350" s="156"/>
      <c r="T350" s="157"/>
      <c r="AT350" s="153" t="s">
        <v>181</v>
      </c>
      <c r="AU350" s="153" t="s">
        <v>84</v>
      </c>
      <c r="AV350" s="12" t="s">
        <v>82</v>
      </c>
      <c r="AW350" s="12" t="s">
        <v>32</v>
      </c>
      <c r="AX350" s="12" t="s">
        <v>75</v>
      </c>
      <c r="AY350" s="153" t="s">
        <v>173</v>
      </c>
    </row>
    <row r="351" spans="2:65" s="13" customFormat="1">
      <c r="B351" s="158"/>
      <c r="D351" s="152" t="s">
        <v>181</v>
      </c>
      <c r="E351" s="159" t="s">
        <v>1</v>
      </c>
      <c r="F351" s="160" t="s">
        <v>495</v>
      </c>
      <c r="H351" s="161">
        <v>1.601</v>
      </c>
      <c r="I351" s="162"/>
      <c r="L351" s="158"/>
      <c r="M351" s="163"/>
      <c r="T351" s="164"/>
      <c r="AT351" s="159" t="s">
        <v>181</v>
      </c>
      <c r="AU351" s="159" t="s">
        <v>84</v>
      </c>
      <c r="AV351" s="13" t="s">
        <v>84</v>
      </c>
      <c r="AW351" s="13" t="s">
        <v>32</v>
      </c>
      <c r="AX351" s="13" t="s">
        <v>82</v>
      </c>
      <c r="AY351" s="159" t="s">
        <v>173</v>
      </c>
    </row>
    <row r="352" spans="2:65" s="1" customFormat="1" ht="16.5" customHeight="1">
      <c r="B352" s="32"/>
      <c r="C352" s="137" t="s">
        <v>496</v>
      </c>
      <c r="D352" s="137" t="s">
        <v>175</v>
      </c>
      <c r="E352" s="138" t="s">
        <v>497</v>
      </c>
      <c r="F352" s="139" t="s">
        <v>498</v>
      </c>
      <c r="G352" s="140" t="s">
        <v>178</v>
      </c>
      <c r="H352" s="141">
        <v>0.8</v>
      </c>
      <c r="I352" s="142"/>
      <c r="J352" s="143">
        <f>ROUND(I352*H352,2)</f>
        <v>0</v>
      </c>
      <c r="K352" s="144"/>
      <c r="L352" s="32"/>
      <c r="M352" s="145" t="s">
        <v>1</v>
      </c>
      <c r="N352" s="146" t="s">
        <v>40</v>
      </c>
      <c r="P352" s="147">
        <f>O352*H352</f>
        <v>0</v>
      </c>
      <c r="Q352" s="147">
        <v>2.5018799999999999</v>
      </c>
      <c r="R352" s="147">
        <f>Q352*H352</f>
        <v>2.0015040000000002</v>
      </c>
      <c r="S352" s="147">
        <v>0</v>
      </c>
      <c r="T352" s="148">
        <f>S352*H352</f>
        <v>0</v>
      </c>
      <c r="AR352" s="149" t="s">
        <v>179</v>
      </c>
      <c r="AT352" s="149" t="s">
        <v>175</v>
      </c>
      <c r="AU352" s="149" t="s">
        <v>84</v>
      </c>
      <c r="AY352" s="17" t="s">
        <v>173</v>
      </c>
      <c r="BE352" s="150">
        <f>IF(N352="základní",J352,0)</f>
        <v>0</v>
      </c>
      <c r="BF352" s="150">
        <f>IF(N352="snížená",J352,0)</f>
        <v>0</v>
      </c>
      <c r="BG352" s="150">
        <f>IF(N352="zákl. přenesená",J352,0)</f>
        <v>0</v>
      </c>
      <c r="BH352" s="150">
        <f>IF(N352="sníž. přenesená",J352,0)</f>
        <v>0</v>
      </c>
      <c r="BI352" s="150">
        <f>IF(N352="nulová",J352,0)</f>
        <v>0</v>
      </c>
      <c r="BJ352" s="17" t="s">
        <v>82</v>
      </c>
      <c r="BK352" s="150">
        <f>ROUND(I352*H352,2)</f>
        <v>0</v>
      </c>
      <c r="BL352" s="17" t="s">
        <v>179</v>
      </c>
      <c r="BM352" s="149" t="s">
        <v>499</v>
      </c>
    </row>
    <row r="353" spans="2:65" s="12" customFormat="1">
      <c r="B353" s="151"/>
      <c r="D353" s="152" t="s">
        <v>181</v>
      </c>
      <c r="E353" s="153" t="s">
        <v>1</v>
      </c>
      <c r="F353" s="154" t="s">
        <v>500</v>
      </c>
      <c r="H353" s="153" t="s">
        <v>1</v>
      </c>
      <c r="I353" s="155"/>
      <c r="L353" s="151"/>
      <c r="M353" s="156"/>
      <c r="T353" s="157"/>
      <c r="AT353" s="153" t="s">
        <v>181</v>
      </c>
      <c r="AU353" s="153" t="s">
        <v>84</v>
      </c>
      <c r="AV353" s="12" t="s">
        <v>82</v>
      </c>
      <c r="AW353" s="12" t="s">
        <v>32</v>
      </c>
      <c r="AX353" s="12" t="s">
        <v>75</v>
      </c>
      <c r="AY353" s="153" t="s">
        <v>173</v>
      </c>
    </row>
    <row r="354" spans="2:65" s="13" customFormat="1">
      <c r="B354" s="158"/>
      <c r="D354" s="152" t="s">
        <v>181</v>
      </c>
      <c r="E354" s="159" t="s">
        <v>1</v>
      </c>
      <c r="F354" s="160" t="s">
        <v>501</v>
      </c>
      <c r="H354" s="161">
        <v>0.8</v>
      </c>
      <c r="I354" s="162"/>
      <c r="L354" s="158"/>
      <c r="M354" s="163"/>
      <c r="T354" s="164"/>
      <c r="AT354" s="159" t="s">
        <v>181</v>
      </c>
      <c r="AU354" s="159" t="s">
        <v>84</v>
      </c>
      <c r="AV354" s="13" t="s">
        <v>84</v>
      </c>
      <c r="AW354" s="13" t="s">
        <v>32</v>
      </c>
      <c r="AX354" s="13" t="s">
        <v>82</v>
      </c>
      <c r="AY354" s="159" t="s">
        <v>173</v>
      </c>
    </row>
    <row r="355" spans="2:65" s="1" customFormat="1" ht="16.5" customHeight="1">
      <c r="B355" s="32"/>
      <c r="C355" s="137" t="s">
        <v>502</v>
      </c>
      <c r="D355" s="137" t="s">
        <v>175</v>
      </c>
      <c r="E355" s="138" t="s">
        <v>503</v>
      </c>
      <c r="F355" s="139" t="s">
        <v>504</v>
      </c>
      <c r="G355" s="140" t="s">
        <v>197</v>
      </c>
      <c r="H355" s="141">
        <v>10</v>
      </c>
      <c r="I355" s="142"/>
      <c r="J355" s="143">
        <f>ROUND(I355*H355,2)</f>
        <v>0</v>
      </c>
      <c r="K355" s="144"/>
      <c r="L355" s="32"/>
      <c r="M355" s="145" t="s">
        <v>1</v>
      </c>
      <c r="N355" s="146" t="s">
        <v>40</v>
      </c>
      <c r="P355" s="147">
        <f>O355*H355</f>
        <v>0</v>
      </c>
      <c r="Q355" s="147">
        <v>1.409E-2</v>
      </c>
      <c r="R355" s="147">
        <f>Q355*H355</f>
        <v>0.1409</v>
      </c>
      <c r="S355" s="147">
        <v>0</v>
      </c>
      <c r="T355" s="148">
        <f>S355*H355</f>
        <v>0</v>
      </c>
      <c r="AR355" s="149" t="s">
        <v>179</v>
      </c>
      <c r="AT355" s="149" t="s">
        <v>175</v>
      </c>
      <c r="AU355" s="149" t="s">
        <v>84</v>
      </c>
      <c r="AY355" s="17" t="s">
        <v>173</v>
      </c>
      <c r="BE355" s="150">
        <f>IF(N355="základní",J355,0)</f>
        <v>0</v>
      </c>
      <c r="BF355" s="150">
        <f>IF(N355="snížená",J355,0)</f>
        <v>0</v>
      </c>
      <c r="BG355" s="150">
        <f>IF(N355="zákl. přenesená",J355,0)</f>
        <v>0</v>
      </c>
      <c r="BH355" s="150">
        <f>IF(N355="sníž. přenesená",J355,0)</f>
        <v>0</v>
      </c>
      <c r="BI355" s="150">
        <f>IF(N355="nulová",J355,0)</f>
        <v>0</v>
      </c>
      <c r="BJ355" s="17" t="s">
        <v>82</v>
      </c>
      <c r="BK355" s="150">
        <f>ROUND(I355*H355,2)</f>
        <v>0</v>
      </c>
      <c r="BL355" s="17" t="s">
        <v>179</v>
      </c>
      <c r="BM355" s="149" t="s">
        <v>505</v>
      </c>
    </row>
    <row r="356" spans="2:65" s="12" customFormat="1">
      <c r="B356" s="151"/>
      <c r="D356" s="152" t="s">
        <v>181</v>
      </c>
      <c r="E356" s="153" t="s">
        <v>1</v>
      </c>
      <c r="F356" s="154" t="s">
        <v>500</v>
      </c>
      <c r="H356" s="153" t="s">
        <v>1</v>
      </c>
      <c r="I356" s="155"/>
      <c r="L356" s="151"/>
      <c r="M356" s="156"/>
      <c r="T356" s="157"/>
      <c r="AT356" s="153" t="s">
        <v>181</v>
      </c>
      <c r="AU356" s="153" t="s">
        <v>84</v>
      </c>
      <c r="AV356" s="12" t="s">
        <v>82</v>
      </c>
      <c r="AW356" s="12" t="s">
        <v>32</v>
      </c>
      <c r="AX356" s="12" t="s">
        <v>75</v>
      </c>
      <c r="AY356" s="153" t="s">
        <v>173</v>
      </c>
    </row>
    <row r="357" spans="2:65" s="13" customFormat="1">
      <c r="B357" s="158"/>
      <c r="D357" s="152" t="s">
        <v>181</v>
      </c>
      <c r="E357" s="159" t="s">
        <v>1</v>
      </c>
      <c r="F357" s="160" t="s">
        <v>506</v>
      </c>
      <c r="H357" s="161">
        <v>10</v>
      </c>
      <c r="I357" s="162"/>
      <c r="L357" s="158"/>
      <c r="M357" s="163"/>
      <c r="T357" s="164"/>
      <c r="AT357" s="159" t="s">
        <v>181</v>
      </c>
      <c r="AU357" s="159" t="s">
        <v>84</v>
      </c>
      <c r="AV357" s="13" t="s">
        <v>84</v>
      </c>
      <c r="AW357" s="13" t="s">
        <v>32</v>
      </c>
      <c r="AX357" s="13" t="s">
        <v>82</v>
      </c>
      <c r="AY357" s="159" t="s">
        <v>173</v>
      </c>
    </row>
    <row r="358" spans="2:65" s="1" customFormat="1" ht="16.5" customHeight="1">
      <c r="B358" s="32"/>
      <c r="C358" s="137" t="s">
        <v>507</v>
      </c>
      <c r="D358" s="137" t="s">
        <v>175</v>
      </c>
      <c r="E358" s="138" t="s">
        <v>508</v>
      </c>
      <c r="F358" s="139" t="s">
        <v>509</v>
      </c>
      <c r="G358" s="140" t="s">
        <v>197</v>
      </c>
      <c r="H358" s="141">
        <v>10</v>
      </c>
      <c r="I358" s="142"/>
      <c r="J358" s="143">
        <f>ROUND(I358*H358,2)</f>
        <v>0</v>
      </c>
      <c r="K358" s="144"/>
      <c r="L358" s="32"/>
      <c r="M358" s="145" t="s">
        <v>1</v>
      </c>
      <c r="N358" s="146" t="s">
        <v>40</v>
      </c>
      <c r="P358" s="147">
        <f>O358*H358</f>
        <v>0</v>
      </c>
      <c r="Q358" s="147">
        <v>0</v>
      </c>
      <c r="R358" s="147">
        <f>Q358*H358</f>
        <v>0</v>
      </c>
      <c r="S358" s="147">
        <v>0</v>
      </c>
      <c r="T358" s="148">
        <f>S358*H358</f>
        <v>0</v>
      </c>
      <c r="AR358" s="149" t="s">
        <v>179</v>
      </c>
      <c r="AT358" s="149" t="s">
        <v>175</v>
      </c>
      <c r="AU358" s="149" t="s">
        <v>84</v>
      </c>
      <c r="AY358" s="17" t="s">
        <v>173</v>
      </c>
      <c r="BE358" s="150">
        <f>IF(N358="základní",J358,0)</f>
        <v>0</v>
      </c>
      <c r="BF358" s="150">
        <f>IF(N358="snížená",J358,0)</f>
        <v>0</v>
      </c>
      <c r="BG358" s="150">
        <f>IF(N358="zákl. přenesená",J358,0)</f>
        <v>0</v>
      </c>
      <c r="BH358" s="150">
        <f>IF(N358="sníž. přenesená",J358,0)</f>
        <v>0</v>
      </c>
      <c r="BI358" s="150">
        <f>IF(N358="nulová",J358,0)</f>
        <v>0</v>
      </c>
      <c r="BJ358" s="17" t="s">
        <v>82</v>
      </c>
      <c r="BK358" s="150">
        <f>ROUND(I358*H358,2)</f>
        <v>0</v>
      </c>
      <c r="BL358" s="17" t="s">
        <v>179</v>
      </c>
      <c r="BM358" s="149" t="s">
        <v>510</v>
      </c>
    </row>
    <row r="359" spans="2:65" s="13" customFormat="1">
      <c r="B359" s="158"/>
      <c r="D359" s="152" t="s">
        <v>181</v>
      </c>
      <c r="E359" s="159" t="s">
        <v>1</v>
      </c>
      <c r="F359" s="160" t="s">
        <v>506</v>
      </c>
      <c r="H359" s="161">
        <v>10</v>
      </c>
      <c r="I359" s="162"/>
      <c r="L359" s="158"/>
      <c r="M359" s="163"/>
      <c r="T359" s="164"/>
      <c r="AT359" s="159" t="s">
        <v>181</v>
      </c>
      <c r="AU359" s="159" t="s">
        <v>84</v>
      </c>
      <c r="AV359" s="13" t="s">
        <v>84</v>
      </c>
      <c r="AW359" s="13" t="s">
        <v>32</v>
      </c>
      <c r="AX359" s="13" t="s">
        <v>82</v>
      </c>
      <c r="AY359" s="159" t="s">
        <v>173</v>
      </c>
    </row>
    <row r="360" spans="2:65" s="1" customFormat="1" ht="33" customHeight="1">
      <c r="B360" s="32"/>
      <c r="C360" s="137" t="s">
        <v>511</v>
      </c>
      <c r="D360" s="137" t="s">
        <v>175</v>
      </c>
      <c r="E360" s="138" t="s">
        <v>512</v>
      </c>
      <c r="F360" s="139" t="s">
        <v>513</v>
      </c>
      <c r="G360" s="140" t="s">
        <v>197</v>
      </c>
      <c r="H360" s="141">
        <v>10</v>
      </c>
      <c r="I360" s="142"/>
      <c r="J360" s="143">
        <f>ROUND(I360*H360,2)</f>
        <v>0</v>
      </c>
      <c r="K360" s="144"/>
      <c r="L360" s="32"/>
      <c r="M360" s="145" t="s">
        <v>1</v>
      </c>
      <c r="N360" s="146" t="s">
        <v>40</v>
      </c>
      <c r="P360" s="147">
        <f>O360*H360</f>
        <v>0</v>
      </c>
      <c r="Q360" s="147">
        <v>5.5999999999999995E-4</v>
      </c>
      <c r="R360" s="147">
        <f>Q360*H360</f>
        <v>5.5999999999999991E-3</v>
      </c>
      <c r="S360" s="147">
        <v>0</v>
      </c>
      <c r="T360" s="148">
        <f>S360*H360</f>
        <v>0</v>
      </c>
      <c r="AR360" s="149" t="s">
        <v>179</v>
      </c>
      <c r="AT360" s="149" t="s">
        <v>175</v>
      </c>
      <c r="AU360" s="149" t="s">
        <v>84</v>
      </c>
      <c r="AY360" s="17" t="s">
        <v>173</v>
      </c>
      <c r="BE360" s="150">
        <f>IF(N360="základní",J360,0)</f>
        <v>0</v>
      </c>
      <c r="BF360" s="150">
        <f>IF(N360="snížená",J360,0)</f>
        <v>0</v>
      </c>
      <c r="BG360" s="150">
        <f>IF(N360="zákl. přenesená",J360,0)</f>
        <v>0</v>
      </c>
      <c r="BH360" s="150">
        <f>IF(N360="sníž. přenesená",J360,0)</f>
        <v>0</v>
      </c>
      <c r="BI360" s="150">
        <f>IF(N360="nulová",J360,0)</f>
        <v>0</v>
      </c>
      <c r="BJ360" s="17" t="s">
        <v>82</v>
      </c>
      <c r="BK360" s="150">
        <f>ROUND(I360*H360,2)</f>
        <v>0</v>
      </c>
      <c r="BL360" s="17" t="s">
        <v>179</v>
      </c>
      <c r="BM360" s="149" t="s">
        <v>514</v>
      </c>
    </row>
    <row r="361" spans="2:65" s="13" customFormat="1">
      <c r="B361" s="158"/>
      <c r="D361" s="152" t="s">
        <v>181</v>
      </c>
      <c r="E361" s="159" t="s">
        <v>1</v>
      </c>
      <c r="F361" s="160" t="s">
        <v>506</v>
      </c>
      <c r="H361" s="161">
        <v>10</v>
      </c>
      <c r="I361" s="162"/>
      <c r="L361" s="158"/>
      <c r="M361" s="163"/>
      <c r="T361" s="164"/>
      <c r="AT361" s="159" t="s">
        <v>181</v>
      </c>
      <c r="AU361" s="159" t="s">
        <v>84</v>
      </c>
      <c r="AV361" s="13" t="s">
        <v>84</v>
      </c>
      <c r="AW361" s="13" t="s">
        <v>32</v>
      </c>
      <c r="AX361" s="13" t="s">
        <v>82</v>
      </c>
      <c r="AY361" s="159" t="s">
        <v>173</v>
      </c>
    </row>
    <row r="362" spans="2:65" s="11" customFormat="1" ht="22.9" customHeight="1">
      <c r="B362" s="125"/>
      <c r="D362" s="126" t="s">
        <v>74</v>
      </c>
      <c r="E362" s="135" t="s">
        <v>179</v>
      </c>
      <c r="F362" s="135" t="s">
        <v>515</v>
      </c>
      <c r="I362" s="128"/>
      <c r="J362" s="136">
        <f>BK362</f>
        <v>0</v>
      </c>
      <c r="L362" s="125"/>
      <c r="M362" s="130"/>
      <c r="P362" s="131">
        <f>SUM(P363:P416)</f>
        <v>0</v>
      </c>
      <c r="R362" s="131">
        <f>SUM(R363:R416)</f>
        <v>20.565853229999995</v>
      </c>
      <c r="T362" s="132">
        <f>SUM(T363:T416)</f>
        <v>0</v>
      </c>
      <c r="AR362" s="126" t="s">
        <v>82</v>
      </c>
      <c r="AT362" s="133" t="s">
        <v>74</v>
      </c>
      <c r="AU362" s="133" t="s">
        <v>82</v>
      </c>
      <c r="AY362" s="126" t="s">
        <v>173</v>
      </c>
      <c r="BK362" s="134">
        <f>SUM(BK363:BK416)</f>
        <v>0</v>
      </c>
    </row>
    <row r="363" spans="2:65" s="1" customFormat="1" ht="33" customHeight="1">
      <c r="B363" s="32"/>
      <c r="C363" s="137" t="s">
        <v>516</v>
      </c>
      <c r="D363" s="137" t="s">
        <v>175</v>
      </c>
      <c r="E363" s="138" t="s">
        <v>517</v>
      </c>
      <c r="F363" s="139" t="s">
        <v>518</v>
      </c>
      <c r="G363" s="140" t="s">
        <v>313</v>
      </c>
      <c r="H363" s="141">
        <v>5</v>
      </c>
      <c r="I363" s="142"/>
      <c r="J363" s="143">
        <f>ROUND(I363*H363,2)</f>
        <v>0</v>
      </c>
      <c r="K363" s="144"/>
      <c r="L363" s="32"/>
      <c r="M363" s="145" t="s">
        <v>1</v>
      </c>
      <c r="N363" s="146" t="s">
        <v>40</v>
      </c>
      <c r="P363" s="147">
        <f>O363*H363</f>
        <v>0</v>
      </c>
      <c r="Q363" s="147">
        <v>0.12901000000000001</v>
      </c>
      <c r="R363" s="147">
        <f>Q363*H363</f>
        <v>0.64505000000000012</v>
      </c>
      <c r="S363" s="147">
        <v>0</v>
      </c>
      <c r="T363" s="148">
        <f>S363*H363</f>
        <v>0</v>
      </c>
      <c r="AR363" s="149" t="s">
        <v>179</v>
      </c>
      <c r="AT363" s="149" t="s">
        <v>175</v>
      </c>
      <c r="AU363" s="149" t="s">
        <v>84</v>
      </c>
      <c r="AY363" s="17" t="s">
        <v>173</v>
      </c>
      <c r="BE363" s="150">
        <f>IF(N363="základní",J363,0)</f>
        <v>0</v>
      </c>
      <c r="BF363" s="150">
        <f>IF(N363="snížená",J363,0)</f>
        <v>0</v>
      </c>
      <c r="BG363" s="150">
        <f>IF(N363="zákl. přenesená",J363,0)</f>
        <v>0</v>
      </c>
      <c r="BH363" s="150">
        <f>IF(N363="sníž. přenesená",J363,0)</f>
        <v>0</v>
      </c>
      <c r="BI363" s="150">
        <f>IF(N363="nulová",J363,0)</f>
        <v>0</v>
      </c>
      <c r="BJ363" s="17" t="s">
        <v>82</v>
      </c>
      <c r="BK363" s="150">
        <f>ROUND(I363*H363,2)</f>
        <v>0</v>
      </c>
      <c r="BL363" s="17" t="s">
        <v>179</v>
      </c>
      <c r="BM363" s="149" t="s">
        <v>519</v>
      </c>
    </row>
    <row r="364" spans="2:65" s="13" customFormat="1">
      <c r="B364" s="158"/>
      <c r="D364" s="152" t="s">
        <v>181</v>
      </c>
      <c r="E364" s="159" t="s">
        <v>1</v>
      </c>
      <c r="F364" s="160" t="s">
        <v>520</v>
      </c>
      <c r="H364" s="161">
        <v>5</v>
      </c>
      <c r="I364" s="162"/>
      <c r="L364" s="158"/>
      <c r="M364" s="163"/>
      <c r="T364" s="164"/>
      <c r="AT364" s="159" t="s">
        <v>181</v>
      </c>
      <c r="AU364" s="159" t="s">
        <v>84</v>
      </c>
      <c r="AV364" s="13" t="s">
        <v>84</v>
      </c>
      <c r="AW364" s="13" t="s">
        <v>32</v>
      </c>
      <c r="AX364" s="13" t="s">
        <v>82</v>
      </c>
      <c r="AY364" s="159" t="s">
        <v>173</v>
      </c>
    </row>
    <row r="365" spans="2:65" s="1" customFormat="1" ht="24.2" customHeight="1">
      <c r="B365" s="32"/>
      <c r="C365" s="172" t="s">
        <v>521</v>
      </c>
      <c r="D365" s="172" t="s">
        <v>269</v>
      </c>
      <c r="E365" s="173" t="s">
        <v>522</v>
      </c>
      <c r="F365" s="174" t="s">
        <v>523</v>
      </c>
      <c r="G365" s="175" t="s">
        <v>307</v>
      </c>
      <c r="H365" s="176">
        <v>30</v>
      </c>
      <c r="I365" s="177"/>
      <c r="J365" s="178">
        <f>ROUND(I365*H365,2)</f>
        <v>0</v>
      </c>
      <c r="K365" s="179"/>
      <c r="L365" s="180"/>
      <c r="M365" s="181" t="s">
        <v>1</v>
      </c>
      <c r="N365" s="182" t="s">
        <v>40</v>
      </c>
      <c r="P365" s="147">
        <f>O365*H365</f>
        <v>0</v>
      </c>
      <c r="Q365" s="147">
        <v>0.31</v>
      </c>
      <c r="R365" s="147">
        <f>Q365*H365</f>
        <v>9.3000000000000007</v>
      </c>
      <c r="S365" s="147">
        <v>0</v>
      </c>
      <c r="T365" s="148">
        <f>S365*H365</f>
        <v>0</v>
      </c>
      <c r="AR365" s="149" t="s">
        <v>214</v>
      </c>
      <c r="AT365" s="149" t="s">
        <v>269</v>
      </c>
      <c r="AU365" s="149" t="s">
        <v>84</v>
      </c>
      <c r="AY365" s="17" t="s">
        <v>173</v>
      </c>
      <c r="BE365" s="150">
        <f>IF(N365="základní",J365,0)</f>
        <v>0</v>
      </c>
      <c r="BF365" s="150">
        <f>IF(N365="snížená",J365,0)</f>
        <v>0</v>
      </c>
      <c r="BG365" s="150">
        <f>IF(N365="zákl. přenesená",J365,0)</f>
        <v>0</v>
      </c>
      <c r="BH365" s="150">
        <f>IF(N365="sníž. přenesená",J365,0)</f>
        <v>0</v>
      </c>
      <c r="BI365" s="150">
        <f>IF(N365="nulová",J365,0)</f>
        <v>0</v>
      </c>
      <c r="BJ365" s="17" t="s">
        <v>82</v>
      </c>
      <c r="BK365" s="150">
        <f>ROUND(I365*H365,2)</f>
        <v>0</v>
      </c>
      <c r="BL365" s="17" t="s">
        <v>179</v>
      </c>
      <c r="BM365" s="149" t="s">
        <v>524</v>
      </c>
    </row>
    <row r="366" spans="2:65" s="13" customFormat="1">
      <c r="B366" s="158"/>
      <c r="D366" s="152" t="s">
        <v>181</v>
      </c>
      <c r="E366" s="159" t="s">
        <v>1</v>
      </c>
      <c r="F366" s="160" t="s">
        <v>525</v>
      </c>
      <c r="H366" s="161">
        <v>30</v>
      </c>
      <c r="I366" s="162"/>
      <c r="L366" s="158"/>
      <c r="M366" s="163"/>
      <c r="T366" s="164"/>
      <c r="AT366" s="159" t="s">
        <v>181</v>
      </c>
      <c r="AU366" s="159" t="s">
        <v>84</v>
      </c>
      <c r="AV366" s="13" t="s">
        <v>84</v>
      </c>
      <c r="AW366" s="13" t="s">
        <v>32</v>
      </c>
      <c r="AX366" s="13" t="s">
        <v>82</v>
      </c>
      <c r="AY366" s="159" t="s">
        <v>173</v>
      </c>
    </row>
    <row r="367" spans="2:65" s="1" customFormat="1" ht="16.5" customHeight="1">
      <c r="B367" s="32"/>
      <c r="C367" s="137" t="s">
        <v>526</v>
      </c>
      <c r="D367" s="137" t="s">
        <v>175</v>
      </c>
      <c r="E367" s="138" t="s">
        <v>527</v>
      </c>
      <c r="F367" s="139" t="s">
        <v>528</v>
      </c>
      <c r="G367" s="140" t="s">
        <v>178</v>
      </c>
      <c r="H367" s="141">
        <v>2.6930000000000001</v>
      </c>
      <c r="I367" s="142"/>
      <c r="J367" s="143">
        <f>ROUND(I367*H367,2)</f>
        <v>0</v>
      </c>
      <c r="K367" s="144"/>
      <c r="L367" s="32"/>
      <c r="M367" s="145" t="s">
        <v>1</v>
      </c>
      <c r="N367" s="146" t="s">
        <v>40</v>
      </c>
      <c r="P367" s="147">
        <f>O367*H367</f>
        <v>0</v>
      </c>
      <c r="Q367" s="147">
        <v>2.5020099999999998</v>
      </c>
      <c r="R367" s="147">
        <f>Q367*H367</f>
        <v>6.7379129299999994</v>
      </c>
      <c r="S367" s="147">
        <v>0</v>
      </c>
      <c r="T367" s="148">
        <f>S367*H367</f>
        <v>0</v>
      </c>
      <c r="AR367" s="149" t="s">
        <v>179</v>
      </c>
      <c r="AT367" s="149" t="s">
        <v>175</v>
      </c>
      <c r="AU367" s="149" t="s">
        <v>84</v>
      </c>
      <c r="AY367" s="17" t="s">
        <v>173</v>
      </c>
      <c r="BE367" s="150">
        <f>IF(N367="základní",J367,0)</f>
        <v>0</v>
      </c>
      <c r="BF367" s="150">
        <f>IF(N367="snížená",J367,0)</f>
        <v>0</v>
      </c>
      <c r="BG367" s="150">
        <f>IF(N367="zákl. přenesená",J367,0)</f>
        <v>0</v>
      </c>
      <c r="BH367" s="150">
        <f>IF(N367="sníž. přenesená",J367,0)</f>
        <v>0</v>
      </c>
      <c r="BI367" s="150">
        <f>IF(N367="nulová",J367,0)</f>
        <v>0</v>
      </c>
      <c r="BJ367" s="17" t="s">
        <v>82</v>
      </c>
      <c r="BK367" s="150">
        <f>ROUND(I367*H367,2)</f>
        <v>0</v>
      </c>
      <c r="BL367" s="17" t="s">
        <v>179</v>
      </c>
      <c r="BM367" s="149" t="s">
        <v>529</v>
      </c>
    </row>
    <row r="368" spans="2:65" s="12" customFormat="1">
      <c r="B368" s="151"/>
      <c r="D368" s="152" t="s">
        <v>181</v>
      </c>
      <c r="E368" s="153" t="s">
        <v>1</v>
      </c>
      <c r="F368" s="154" t="s">
        <v>530</v>
      </c>
      <c r="H368" s="153" t="s">
        <v>1</v>
      </c>
      <c r="I368" s="155"/>
      <c r="L368" s="151"/>
      <c r="M368" s="156"/>
      <c r="T368" s="157"/>
      <c r="AT368" s="153" t="s">
        <v>181</v>
      </c>
      <c r="AU368" s="153" t="s">
        <v>84</v>
      </c>
      <c r="AV368" s="12" t="s">
        <v>82</v>
      </c>
      <c r="AW368" s="12" t="s">
        <v>32</v>
      </c>
      <c r="AX368" s="12" t="s">
        <v>75</v>
      </c>
      <c r="AY368" s="153" t="s">
        <v>173</v>
      </c>
    </row>
    <row r="369" spans="2:65" s="13" customFormat="1">
      <c r="B369" s="158"/>
      <c r="D369" s="152" t="s">
        <v>181</v>
      </c>
      <c r="E369" s="159" t="s">
        <v>1</v>
      </c>
      <c r="F369" s="160" t="s">
        <v>531</v>
      </c>
      <c r="H369" s="161">
        <v>0.59</v>
      </c>
      <c r="I369" s="162"/>
      <c r="L369" s="158"/>
      <c r="M369" s="163"/>
      <c r="T369" s="164"/>
      <c r="AT369" s="159" t="s">
        <v>181</v>
      </c>
      <c r="AU369" s="159" t="s">
        <v>84</v>
      </c>
      <c r="AV369" s="13" t="s">
        <v>84</v>
      </c>
      <c r="AW369" s="13" t="s">
        <v>32</v>
      </c>
      <c r="AX369" s="13" t="s">
        <v>75</v>
      </c>
      <c r="AY369" s="159" t="s">
        <v>173</v>
      </c>
    </row>
    <row r="370" spans="2:65" s="12" customFormat="1">
      <c r="B370" s="151"/>
      <c r="D370" s="152" t="s">
        <v>181</v>
      </c>
      <c r="E370" s="153" t="s">
        <v>1</v>
      </c>
      <c r="F370" s="154" t="s">
        <v>532</v>
      </c>
      <c r="H370" s="153" t="s">
        <v>1</v>
      </c>
      <c r="I370" s="155"/>
      <c r="L370" s="151"/>
      <c r="M370" s="156"/>
      <c r="T370" s="157"/>
      <c r="AT370" s="153" t="s">
        <v>181</v>
      </c>
      <c r="AU370" s="153" t="s">
        <v>84</v>
      </c>
      <c r="AV370" s="12" t="s">
        <v>82</v>
      </c>
      <c r="AW370" s="12" t="s">
        <v>32</v>
      </c>
      <c r="AX370" s="12" t="s">
        <v>75</v>
      </c>
      <c r="AY370" s="153" t="s">
        <v>173</v>
      </c>
    </row>
    <row r="371" spans="2:65" s="13" customFormat="1">
      <c r="B371" s="158"/>
      <c r="D371" s="152" t="s">
        <v>181</v>
      </c>
      <c r="E371" s="159" t="s">
        <v>1</v>
      </c>
      <c r="F371" s="160" t="s">
        <v>533</v>
      </c>
      <c r="H371" s="161">
        <v>2.1030000000000002</v>
      </c>
      <c r="I371" s="162"/>
      <c r="L371" s="158"/>
      <c r="M371" s="163"/>
      <c r="T371" s="164"/>
      <c r="AT371" s="159" t="s">
        <v>181</v>
      </c>
      <c r="AU371" s="159" t="s">
        <v>84</v>
      </c>
      <c r="AV371" s="13" t="s">
        <v>84</v>
      </c>
      <c r="AW371" s="13" t="s">
        <v>32</v>
      </c>
      <c r="AX371" s="13" t="s">
        <v>75</v>
      </c>
      <c r="AY371" s="159" t="s">
        <v>173</v>
      </c>
    </row>
    <row r="372" spans="2:65" s="14" customFormat="1">
      <c r="B372" s="165"/>
      <c r="D372" s="152" t="s">
        <v>181</v>
      </c>
      <c r="E372" s="166" t="s">
        <v>1</v>
      </c>
      <c r="F372" s="167" t="s">
        <v>219</v>
      </c>
      <c r="H372" s="168">
        <v>2.6930000000000001</v>
      </c>
      <c r="I372" s="169"/>
      <c r="L372" s="165"/>
      <c r="M372" s="170"/>
      <c r="T372" s="171"/>
      <c r="AT372" s="166" t="s">
        <v>181</v>
      </c>
      <c r="AU372" s="166" t="s">
        <v>84</v>
      </c>
      <c r="AV372" s="14" t="s">
        <v>179</v>
      </c>
      <c r="AW372" s="14" t="s">
        <v>32</v>
      </c>
      <c r="AX372" s="14" t="s">
        <v>82</v>
      </c>
      <c r="AY372" s="166" t="s">
        <v>173</v>
      </c>
    </row>
    <row r="373" spans="2:65" s="1" customFormat="1" ht="24.2" customHeight="1">
      <c r="B373" s="32"/>
      <c r="C373" s="137" t="s">
        <v>534</v>
      </c>
      <c r="D373" s="137" t="s">
        <v>175</v>
      </c>
      <c r="E373" s="138" t="s">
        <v>535</v>
      </c>
      <c r="F373" s="139" t="s">
        <v>536</v>
      </c>
      <c r="G373" s="140" t="s">
        <v>197</v>
      </c>
      <c r="H373" s="141">
        <v>4.6500000000000004</v>
      </c>
      <c r="I373" s="142"/>
      <c r="J373" s="143">
        <f>ROUND(I373*H373,2)</f>
        <v>0</v>
      </c>
      <c r="K373" s="144"/>
      <c r="L373" s="32"/>
      <c r="M373" s="145" t="s">
        <v>1</v>
      </c>
      <c r="N373" s="146" t="s">
        <v>40</v>
      </c>
      <c r="P373" s="147">
        <f>O373*H373</f>
        <v>0</v>
      </c>
      <c r="Q373" s="147">
        <v>5.3299999999999997E-3</v>
      </c>
      <c r="R373" s="147">
        <f>Q373*H373</f>
        <v>2.4784500000000001E-2</v>
      </c>
      <c r="S373" s="147">
        <v>0</v>
      </c>
      <c r="T373" s="148">
        <f>S373*H373</f>
        <v>0</v>
      </c>
      <c r="AR373" s="149" t="s">
        <v>179</v>
      </c>
      <c r="AT373" s="149" t="s">
        <v>175</v>
      </c>
      <c r="AU373" s="149" t="s">
        <v>84</v>
      </c>
      <c r="AY373" s="17" t="s">
        <v>173</v>
      </c>
      <c r="BE373" s="150">
        <f>IF(N373="základní",J373,0)</f>
        <v>0</v>
      </c>
      <c r="BF373" s="150">
        <f>IF(N373="snížená",J373,0)</f>
        <v>0</v>
      </c>
      <c r="BG373" s="150">
        <f>IF(N373="zákl. přenesená",J373,0)</f>
        <v>0</v>
      </c>
      <c r="BH373" s="150">
        <f>IF(N373="sníž. přenesená",J373,0)</f>
        <v>0</v>
      </c>
      <c r="BI373" s="150">
        <f>IF(N373="nulová",J373,0)</f>
        <v>0</v>
      </c>
      <c r="BJ373" s="17" t="s">
        <v>82</v>
      </c>
      <c r="BK373" s="150">
        <f>ROUND(I373*H373,2)</f>
        <v>0</v>
      </c>
      <c r="BL373" s="17" t="s">
        <v>179</v>
      </c>
      <c r="BM373" s="149" t="s">
        <v>537</v>
      </c>
    </row>
    <row r="374" spans="2:65" s="12" customFormat="1">
      <c r="B374" s="151"/>
      <c r="D374" s="152" t="s">
        <v>181</v>
      </c>
      <c r="E374" s="153" t="s">
        <v>1</v>
      </c>
      <c r="F374" s="154" t="s">
        <v>530</v>
      </c>
      <c r="H374" s="153" t="s">
        <v>1</v>
      </c>
      <c r="I374" s="155"/>
      <c r="L374" s="151"/>
      <c r="M374" s="156"/>
      <c r="T374" s="157"/>
      <c r="AT374" s="153" t="s">
        <v>181</v>
      </c>
      <c r="AU374" s="153" t="s">
        <v>84</v>
      </c>
      <c r="AV374" s="12" t="s">
        <v>82</v>
      </c>
      <c r="AW374" s="12" t="s">
        <v>32</v>
      </c>
      <c r="AX374" s="12" t="s">
        <v>75</v>
      </c>
      <c r="AY374" s="153" t="s">
        <v>173</v>
      </c>
    </row>
    <row r="375" spans="2:65" s="13" customFormat="1">
      <c r="B375" s="158"/>
      <c r="D375" s="152" t="s">
        <v>181</v>
      </c>
      <c r="E375" s="159" t="s">
        <v>1</v>
      </c>
      <c r="F375" s="160" t="s">
        <v>538</v>
      </c>
      <c r="H375" s="161">
        <v>3.93</v>
      </c>
      <c r="I375" s="162"/>
      <c r="L375" s="158"/>
      <c r="M375" s="163"/>
      <c r="T375" s="164"/>
      <c r="AT375" s="159" t="s">
        <v>181</v>
      </c>
      <c r="AU375" s="159" t="s">
        <v>84</v>
      </c>
      <c r="AV375" s="13" t="s">
        <v>84</v>
      </c>
      <c r="AW375" s="13" t="s">
        <v>32</v>
      </c>
      <c r="AX375" s="13" t="s">
        <v>75</v>
      </c>
      <c r="AY375" s="159" t="s">
        <v>173</v>
      </c>
    </row>
    <row r="376" spans="2:65" s="12" customFormat="1">
      <c r="B376" s="151"/>
      <c r="D376" s="152" t="s">
        <v>181</v>
      </c>
      <c r="E376" s="153" t="s">
        <v>1</v>
      </c>
      <c r="F376" s="154" t="s">
        <v>539</v>
      </c>
      <c r="H376" s="153" t="s">
        <v>1</v>
      </c>
      <c r="I376" s="155"/>
      <c r="L376" s="151"/>
      <c r="M376" s="156"/>
      <c r="T376" s="157"/>
      <c r="AT376" s="153" t="s">
        <v>181</v>
      </c>
      <c r="AU376" s="153" t="s">
        <v>84</v>
      </c>
      <c r="AV376" s="12" t="s">
        <v>82</v>
      </c>
      <c r="AW376" s="12" t="s">
        <v>32</v>
      </c>
      <c r="AX376" s="12" t="s">
        <v>75</v>
      </c>
      <c r="AY376" s="153" t="s">
        <v>173</v>
      </c>
    </row>
    <row r="377" spans="2:65" s="13" customFormat="1">
      <c r="B377" s="158"/>
      <c r="D377" s="152" t="s">
        <v>181</v>
      </c>
      <c r="E377" s="159" t="s">
        <v>1</v>
      </c>
      <c r="F377" s="160" t="s">
        <v>540</v>
      </c>
      <c r="H377" s="161">
        <v>0.72</v>
      </c>
      <c r="I377" s="162"/>
      <c r="L377" s="158"/>
      <c r="M377" s="163"/>
      <c r="T377" s="164"/>
      <c r="AT377" s="159" t="s">
        <v>181</v>
      </c>
      <c r="AU377" s="159" t="s">
        <v>84</v>
      </c>
      <c r="AV377" s="13" t="s">
        <v>84</v>
      </c>
      <c r="AW377" s="13" t="s">
        <v>32</v>
      </c>
      <c r="AX377" s="13" t="s">
        <v>75</v>
      </c>
      <c r="AY377" s="159" t="s">
        <v>173</v>
      </c>
    </row>
    <row r="378" spans="2:65" s="14" customFormat="1">
      <c r="B378" s="165"/>
      <c r="D378" s="152" t="s">
        <v>181</v>
      </c>
      <c r="E378" s="166" t="s">
        <v>1</v>
      </c>
      <c r="F378" s="167" t="s">
        <v>219</v>
      </c>
      <c r="H378" s="168">
        <v>4.6500000000000004</v>
      </c>
      <c r="I378" s="169"/>
      <c r="L378" s="165"/>
      <c r="M378" s="170"/>
      <c r="T378" s="171"/>
      <c r="AT378" s="166" t="s">
        <v>181</v>
      </c>
      <c r="AU378" s="166" t="s">
        <v>84</v>
      </c>
      <c r="AV378" s="14" t="s">
        <v>179</v>
      </c>
      <c r="AW378" s="14" t="s">
        <v>32</v>
      </c>
      <c r="AX378" s="14" t="s">
        <v>82</v>
      </c>
      <c r="AY378" s="166" t="s">
        <v>173</v>
      </c>
    </row>
    <row r="379" spans="2:65" s="1" customFormat="1" ht="24.2" customHeight="1">
      <c r="B379" s="32"/>
      <c r="C379" s="137" t="s">
        <v>541</v>
      </c>
      <c r="D379" s="137" t="s">
        <v>175</v>
      </c>
      <c r="E379" s="138" t="s">
        <v>542</v>
      </c>
      <c r="F379" s="139" t="s">
        <v>543</v>
      </c>
      <c r="G379" s="140" t="s">
        <v>197</v>
      </c>
      <c r="H379" s="141">
        <v>4.6500000000000004</v>
      </c>
      <c r="I379" s="142"/>
      <c r="J379" s="143">
        <f>ROUND(I379*H379,2)</f>
        <v>0</v>
      </c>
      <c r="K379" s="144"/>
      <c r="L379" s="32"/>
      <c r="M379" s="145" t="s">
        <v>1</v>
      </c>
      <c r="N379" s="146" t="s">
        <v>40</v>
      </c>
      <c r="P379" s="147">
        <f>O379*H379</f>
        <v>0</v>
      </c>
      <c r="Q379" s="147">
        <v>0</v>
      </c>
      <c r="R379" s="147">
        <f>Q379*H379</f>
        <v>0</v>
      </c>
      <c r="S379" s="147">
        <v>0</v>
      </c>
      <c r="T379" s="148">
        <f>S379*H379</f>
        <v>0</v>
      </c>
      <c r="AR379" s="149" t="s">
        <v>179</v>
      </c>
      <c r="AT379" s="149" t="s">
        <v>175</v>
      </c>
      <c r="AU379" s="149" t="s">
        <v>84</v>
      </c>
      <c r="AY379" s="17" t="s">
        <v>173</v>
      </c>
      <c r="BE379" s="150">
        <f>IF(N379="základní",J379,0)</f>
        <v>0</v>
      </c>
      <c r="BF379" s="150">
        <f>IF(N379="snížená",J379,0)</f>
        <v>0</v>
      </c>
      <c r="BG379" s="150">
        <f>IF(N379="zákl. přenesená",J379,0)</f>
        <v>0</v>
      </c>
      <c r="BH379" s="150">
        <f>IF(N379="sníž. přenesená",J379,0)</f>
        <v>0</v>
      </c>
      <c r="BI379" s="150">
        <f>IF(N379="nulová",J379,0)</f>
        <v>0</v>
      </c>
      <c r="BJ379" s="17" t="s">
        <v>82</v>
      </c>
      <c r="BK379" s="150">
        <f>ROUND(I379*H379,2)</f>
        <v>0</v>
      </c>
      <c r="BL379" s="17" t="s">
        <v>179</v>
      </c>
      <c r="BM379" s="149" t="s">
        <v>544</v>
      </c>
    </row>
    <row r="380" spans="2:65" s="13" customFormat="1">
      <c r="B380" s="158"/>
      <c r="D380" s="152" t="s">
        <v>181</v>
      </c>
      <c r="E380" s="159" t="s">
        <v>1</v>
      </c>
      <c r="F380" s="160" t="s">
        <v>545</v>
      </c>
      <c r="H380" s="161">
        <v>4.6500000000000004</v>
      </c>
      <c r="I380" s="162"/>
      <c r="L380" s="158"/>
      <c r="M380" s="163"/>
      <c r="T380" s="164"/>
      <c r="AT380" s="159" t="s">
        <v>181</v>
      </c>
      <c r="AU380" s="159" t="s">
        <v>84</v>
      </c>
      <c r="AV380" s="13" t="s">
        <v>84</v>
      </c>
      <c r="AW380" s="13" t="s">
        <v>32</v>
      </c>
      <c r="AX380" s="13" t="s">
        <v>82</v>
      </c>
      <c r="AY380" s="159" t="s">
        <v>173</v>
      </c>
    </row>
    <row r="381" spans="2:65" s="1" customFormat="1" ht="24.2" customHeight="1">
      <c r="B381" s="32"/>
      <c r="C381" s="137" t="s">
        <v>546</v>
      </c>
      <c r="D381" s="137" t="s">
        <v>175</v>
      </c>
      <c r="E381" s="138" t="s">
        <v>547</v>
      </c>
      <c r="F381" s="139" t="s">
        <v>548</v>
      </c>
      <c r="G381" s="140" t="s">
        <v>197</v>
      </c>
      <c r="H381" s="141">
        <v>8.5</v>
      </c>
      <c r="I381" s="142"/>
      <c r="J381" s="143">
        <f>ROUND(I381*H381,2)</f>
        <v>0</v>
      </c>
      <c r="K381" s="144"/>
      <c r="L381" s="32"/>
      <c r="M381" s="145" t="s">
        <v>1</v>
      </c>
      <c r="N381" s="146" t="s">
        <v>40</v>
      </c>
      <c r="P381" s="147">
        <f>O381*H381</f>
        <v>0</v>
      </c>
      <c r="Q381" s="147">
        <v>1E-3</v>
      </c>
      <c r="R381" s="147">
        <f>Q381*H381</f>
        <v>8.5000000000000006E-3</v>
      </c>
      <c r="S381" s="147">
        <v>0</v>
      </c>
      <c r="T381" s="148">
        <f>S381*H381</f>
        <v>0</v>
      </c>
      <c r="AR381" s="149" t="s">
        <v>179</v>
      </c>
      <c r="AT381" s="149" t="s">
        <v>175</v>
      </c>
      <c r="AU381" s="149" t="s">
        <v>84</v>
      </c>
      <c r="AY381" s="17" t="s">
        <v>173</v>
      </c>
      <c r="BE381" s="150">
        <f>IF(N381="základní",J381,0)</f>
        <v>0</v>
      </c>
      <c r="BF381" s="150">
        <f>IF(N381="snížená",J381,0)</f>
        <v>0</v>
      </c>
      <c r="BG381" s="150">
        <f>IF(N381="zákl. přenesená",J381,0)</f>
        <v>0</v>
      </c>
      <c r="BH381" s="150">
        <f>IF(N381="sníž. přenesená",J381,0)</f>
        <v>0</v>
      </c>
      <c r="BI381" s="150">
        <f>IF(N381="nulová",J381,0)</f>
        <v>0</v>
      </c>
      <c r="BJ381" s="17" t="s">
        <v>82</v>
      </c>
      <c r="BK381" s="150">
        <f>ROUND(I381*H381,2)</f>
        <v>0</v>
      </c>
      <c r="BL381" s="17" t="s">
        <v>179</v>
      </c>
      <c r="BM381" s="149" t="s">
        <v>549</v>
      </c>
    </row>
    <row r="382" spans="2:65" s="12" customFormat="1">
      <c r="B382" s="151"/>
      <c r="D382" s="152" t="s">
        <v>181</v>
      </c>
      <c r="E382" s="153" t="s">
        <v>1</v>
      </c>
      <c r="F382" s="154" t="s">
        <v>532</v>
      </c>
      <c r="H382" s="153" t="s">
        <v>1</v>
      </c>
      <c r="I382" s="155"/>
      <c r="L382" s="151"/>
      <c r="M382" s="156"/>
      <c r="T382" s="157"/>
      <c r="AT382" s="153" t="s">
        <v>181</v>
      </c>
      <c r="AU382" s="153" t="s">
        <v>84</v>
      </c>
      <c r="AV382" s="12" t="s">
        <v>82</v>
      </c>
      <c r="AW382" s="12" t="s">
        <v>32</v>
      </c>
      <c r="AX382" s="12" t="s">
        <v>75</v>
      </c>
      <c r="AY382" s="153" t="s">
        <v>173</v>
      </c>
    </row>
    <row r="383" spans="2:65" s="13" customFormat="1">
      <c r="B383" s="158"/>
      <c r="D383" s="152" t="s">
        <v>181</v>
      </c>
      <c r="E383" s="159" t="s">
        <v>1</v>
      </c>
      <c r="F383" s="160" t="s">
        <v>550</v>
      </c>
      <c r="H383" s="161">
        <v>8.5</v>
      </c>
      <c r="I383" s="162"/>
      <c r="L383" s="158"/>
      <c r="M383" s="163"/>
      <c r="T383" s="164"/>
      <c r="AT383" s="159" t="s">
        <v>181</v>
      </c>
      <c r="AU383" s="159" t="s">
        <v>84</v>
      </c>
      <c r="AV383" s="13" t="s">
        <v>84</v>
      </c>
      <c r="AW383" s="13" t="s">
        <v>32</v>
      </c>
      <c r="AX383" s="13" t="s">
        <v>82</v>
      </c>
      <c r="AY383" s="159" t="s">
        <v>173</v>
      </c>
    </row>
    <row r="384" spans="2:65" s="1" customFormat="1" ht="24.2" customHeight="1">
      <c r="B384" s="32"/>
      <c r="C384" s="137" t="s">
        <v>551</v>
      </c>
      <c r="D384" s="137" t="s">
        <v>175</v>
      </c>
      <c r="E384" s="138" t="s">
        <v>552</v>
      </c>
      <c r="F384" s="139" t="s">
        <v>553</v>
      </c>
      <c r="G384" s="140" t="s">
        <v>197</v>
      </c>
      <c r="H384" s="141">
        <v>8.5</v>
      </c>
      <c r="I384" s="142"/>
      <c r="J384" s="143">
        <f>ROUND(I384*H384,2)</f>
        <v>0</v>
      </c>
      <c r="K384" s="144"/>
      <c r="L384" s="32"/>
      <c r="M384" s="145" t="s">
        <v>1</v>
      </c>
      <c r="N384" s="146" t="s">
        <v>40</v>
      </c>
      <c r="P384" s="147">
        <f>O384*H384</f>
        <v>0</v>
      </c>
      <c r="Q384" s="147">
        <v>0</v>
      </c>
      <c r="R384" s="147">
        <f>Q384*H384</f>
        <v>0</v>
      </c>
      <c r="S384" s="147">
        <v>0</v>
      </c>
      <c r="T384" s="148">
        <f>S384*H384</f>
        <v>0</v>
      </c>
      <c r="AR384" s="149" t="s">
        <v>179</v>
      </c>
      <c r="AT384" s="149" t="s">
        <v>175</v>
      </c>
      <c r="AU384" s="149" t="s">
        <v>84</v>
      </c>
      <c r="AY384" s="17" t="s">
        <v>173</v>
      </c>
      <c r="BE384" s="150">
        <f>IF(N384="základní",J384,0)</f>
        <v>0</v>
      </c>
      <c r="BF384" s="150">
        <f>IF(N384="snížená",J384,0)</f>
        <v>0</v>
      </c>
      <c r="BG384" s="150">
        <f>IF(N384="zákl. přenesená",J384,0)</f>
        <v>0</v>
      </c>
      <c r="BH384" s="150">
        <f>IF(N384="sníž. přenesená",J384,0)</f>
        <v>0</v>
      </c>
      <c r="BI384" s="150">
        <f>IF(N384="nulová",J384,0)</f>
        <v>0</v>
      </c>
      <c r="BJ384" s="17" t="s">
        <v>82</v>
      </c>
      <c r="BK384" s="150">
        <f>ROUND(I384*H384,2)</f>
        <v>0</v>
      </c>
      <c r="BL384" s="17" t="s">
        <v>179</v>
      </c>
      <c r="BM384" s="149" t="s">
        <v>554</v>
      </c>
    </row>
    <row r="385" spans="2:65" s="13" customFormat="1">
      <c r="B385" s="158"/>
      <c r="D385" s="152" t="s">
        <v>181</v>
      </c>
      <c r="E385" s="159" t="s">
        <v>1</v>
      </c>
      <c r="F385" s="160" t="s">
        <v>550</v>
      </c>
      <c r="H385" s="161">
        <v>8.5</v>
      </c>
      <c r="I385" s="162"/>
      <c r="L385" s="158"/>
      <c r="M385" s="163"/>
      <c r="T385" s="164"/>
      <c r="AT385" s="159" t="s">
        <v>181</v>
      </c>
      <c r="AU385" s="159" t="s">
        <v>84</v>
      </c>
      <c r="AV385" s="13" t="s">
        <v>84</v>
      </c>
      <c r="AW385" s="13" t="s">
        <v>32</v>
      </c>
      <c r="AX385" s="13" t="s">
        <v>82</v>
      </c>
      <c r="AY385" s="159" t="s">
        <v>173</v>
      </c>
    </row>
    <row r="386" spans="2:65" s="1" customFormat="1" ht="62.25" customHeight="1">
      <c r="B386" s="32"/>
      <c r="C386" s="137" t="s">
        <v>555</v>
      </c>
      <c r="D386" s="137" t="s">
        <v>175</v>
      </c>
      <c r="E386" s="138" t="s">
        <v>556</v>
      </c>
      <c r="F386" s="139" t="s">
        <v>557</v>
      </c>
      <c r="G386" s="140" t="s">
        <v>197</v>
      </c>
      <c r="H386" s="141">
        <v>8.09</v>
      </c>
      <c r="I386" s="142"/>
      <c r="J386" s="143">
        <f>ROUND(I386*H386,2)</f>
        <v>0</v>
      </c>
      <c r="K386" s="144"/>
      <c r="L386" s="32"/>
      <c r="M386" s="145" t="s">
        <v>1</v>
      </c>
      <c r="N386" s="146" t="s">
        <v>40</v>
      </c>
      <c r="P386" s="147">
        <f>O386*H386</f>
        <v>0</v>
      </c>
      <c r="Q386" s="147">
        <v>1.128E-2</v>
      </c>
      <c r="R386" s="147">
        <f>Q386*H386</f>
        <v>9.1255199999999995E-2</v>
      </c>
      <c r="S386" s="147">
        <v>0</v>
      </c>
      <c r="T386" s="148">
        <f>S386*H386</f>
        <v>0</v>
      </c>
      <c r="AR386" s="149" t="s">
        <v>179</v>
      </c>
      <c r="AT386" s="149" t="s">
        <v>175</v>
      </c>
      <c r="AU386" s="149" t="s">
        <v>84</v>
      </c>
      <c r="AY386" s="17" t="s">
        <v>173</v>
      </c>
      <c r="BE386" s="150">
        <f>IF(N386="základní",J386,0)</f>
        <v>0</v>
      </c>
      <c r="BF386" s="150">
        <f>IF(N386="snížená",J386,0)</f>
        <v>0</v>
      </c>
      <c r="BG386" s="150">
        <f>IF(N386="zákl. přenesená",J386,0)</f>
        <v>0</v>
      </c>
      <c r="BH386" s="150">
        <f>IF(N386="sníž. přenesená",J386,0)</f>
        <v>0</v>
      </c>
      <c r="BI386" s="150">
        <f>IF(N386="nulová",J386,0)</f>
        <v>0</v>
      </c>
      <c r="BJ386" s="17" t="s">
        <v>82</v>
      </c>
      <c r="BK386" s="150">
        <f>ROUND(I386*H386,2)</f>
        <v>0</v>
      </c>
      <c r="BL386" s="17" t="s">
        <v>179</v>
      </c>
      <c r="BM386" s="149" t="s">
        <v>558</v>
      </c>
    </row>
    <row r="387" spans="2:65" s="12" customFormat="1">
      <c r="B387" s="151"/>
      <c r="D387" s="152" t="s">
        <v>181</v>
      </c>
      <c r="E387" s="153" t="s">
        <v>1</v>
      </c>
      <c r="F387" s="154" t="s">
        <v>532</v>
      </c>
      <c r="H387" s="153" t="s">
        <v>1</v>
      </c>
      <c r="I387" s="155"/>
      <c r="L387" s="151"/>
      <c r="M387" s="156"/>
      <c r="T387" s="157"/>
      <c r="AT387" s="153" t="s">
        <v>181</v>
      </c>
      <c r="AU387" s="153" t="s">
        <v>84</v>
      </c>
      <c r="AV387" s="12" t="s">
        <v>82</v>
      </c>
      <c r="AW387" s="12" t="s">
        <v>32</v>
      </c>
      <c r="AX387" s="12" t="s">
        <v>75</v>
      </c>
      <c r="AY387" s="153" t="s">
        <v>173</v>
      </c>
    </row>
    <row r="388" spans="2:65" s="13" customFormat="1">
      <c r="B388" s="158"/>
      <c r="D388" s="152" t="s">
        <v>181</v>
      </c>
      <c r="E388" s="159" t="s">
        <v>1</v>
      </c>
      <c r="F388" s="160" t="s">
        <v>559</v>
      </c>
      <c r="H388" s="161">
        <v>8.09</v>
      </c>
      <c r="I388" s="162"/>
      <c r="L388" s="158"/>
      <c r="M388" s="163"/>
      <c r="T388" s="164"/>
      <c r="AT388" s="159" t="s">
        <v>181</v>
      </c>
      <c r="AU388" s="159" t="s">
        <v>84</v>
      </c>
      <c r="AV388" s="13" t="s">
        <v>84</v>
      </c>
      <c r="AW388" s="13" t="s">
        <v>32</v>
      </c>
      <c r="AX388" s="13" t="s">
        <v>82</v>
      </c>
      <c r="AY388" s="159" t="s">
        <v>173</v>
      </c>
    </row>
    <row r="389" spans="2:65" s="1" customFormat="1" ht="16.5" customHeight="1">
      <c r="B389" s="32"/>
      <c r="C389" s="137" t="s">
        <v>560</v>
      </c>
      <c r="D389" s="137" t="s">
        <v>175</v>
      </c>
      <c r="E389" s="138" t="s">
        <v>561</v>
      </c>
      <c r="F389" s="139" t="s">
        <v>562</v>
      </c>
      <c r="G389" s="140" t="s">
        <v>250</v>
      </c>
      <c r="H389" s="141">
        <v>0.3</v>
      </c>
      <c r="I389" s="142"/>
      <c r="J389" s="143">
        <f>ROUND(I389*H389,2)</f>
        <v>0</v>
      </c>
      <c r="K389" s="144"/>
      <c r="L389" s="32"/>
      <c r="M389" s="145" t="s">
        <v>1</v>
      </c>
      <c r="N389" s="146" t="s">
        <v>40</v>
      </c>
      <c r="P389" s="147">
        <f>O389*H389</f>
        <v>0</v>
      </c>
      <c r="Q389" s="147">
        <v>1.05555</v>
      </c>
      <c r="R389" s="147">
        <f>Q389*H389</f>
        <v>0.31666499999999997</v>
      </c>
      <c r="S389" s="147">
        <v>0</v>
      </c>
      <c r="T389" s="148">
        <f>S389*H389</f>
        <v>0</v>
      </c>
      <c r="AR389" s="149" t="s">
        <v>179</v>
      </c>
      <c r="AT389" s="149" t="s">
        <v>175</v>
      </c>
      <c r="AU389" s="149" t="s">
        <v>84</v>
      </c>
      <c r="AY389" s="17" t="s">
        <v>173</v>
      </c>
      <c r="BE389" s="150">
        <f>IF(N389="základní",J389,0)</f>
        <v>0</v>
      </c>
      <c r="BF389" s="150">
        <f>IF(N389="snížená",J389,0)</f>
        <v>0</v>
      </c>
      <c r="BG389" s="150">
        <f>IF(N389="zákl. přenesená",J389,0)</f>
        <v>0</v>
      </c>
      <c r="BH389" s="150">
        <f>IF(N389="sníž. přenesená",J389,0)</f>
        <v>0</v>
      </c>
      <c r="BI389" s="150">
        <f>IF(N389="nulová",J389,0)</f>
        <v>0</v>
      </c>
      <c r="BJ389" s="17" t="s">
        <v>82</v>
      </c>
      <c r="BK389" s="150">
        <f>ROUND(I389*H389,2)</f>
        <v>0</v>
      </c>
      <c r="BL389" s="17" t="s">
        <v>179</v>
      </c>
      <c r="BM389" s="149" t="s">
        <v>563</v>
      </c>
    </row>
    <row r="390" spans="2:65" s="12" customFormat="1">
      <c r="B390" s="151"/>
      <c r="D390" s="152" t="s">
        <v>181</v>
      </c>
      <c r="E390" s="153" t="s">
        <v>1</v>
      </c>
      <c r="F390" s="154" t="s">
        <v>532</v>
      </c>
      <c r="H390" s="153" t="s">
        <v>1</v>
      </c>
      <c r="I390" s="155"/>
      <c r="L390" s="151"/>
      <c r="M390" s="156"/>
      <c r="T390" s="157"/>
      <c r="AT390" s="153" t="s">
        <v>181</v>
      </c>
      <c r="AU390" s="153" t="s">
        <v>84</v>
      </c>
      <c r="AV390" s="12" t="s">
        <v>82</v>
      </c>
      <c r="AW390" s="12" t="s">
        <v>32</v>
      </c>
      <c r="AX390" s="12" t="s">
        <v>75</v>
      </c>
      <c r="AY390" s="153" t="s">
        <v>173</v>
      </c>
    </row>
    <row r="391" spans="2:65" s="13" customFormat="1">
      <c r="B391" s="158"/>
      <c r="D391" s="152" t="s">
        <v>181</v>
      </c>
      <c r="E391" s="159" t="s">
        <v>1</v>
      </c>
      <c r="F391" s="160" t="s">
        <v>357</v>
      </c>
      <c r="H391" s="161">
        <v>0.3</v>
      </c>
      <c r="I391" s="162"/>
      <c r="L391" s="158"/>
      <c r="M391" s="163"/>
      <c r="T391" s="164"/>
      <c r="AT391" s="159" t="s">
        <v>181</v>
      </c>
      <c r="AU391" s="159" t="s">
        <v>84</v>
      </c>
      <c r="AV391" s="13" t="s">
        <v>84</v>
      </c>
      <c r="AW391" s="13" t="s">
        <v>32</v>
      </c>
      <c r="AX391" s="13" t="s">
        <v>82</v>
      </c>
      <c r="AY391" s="159" t="s">
        <v>173</v>
      </c>
    </row>
    <row r="392" spans="2:65" s="1" customFormat="1" ht="24.2" customHeight="1">
      <c r="B392" s="32"/>
      <c r="C392" s="137" t="s">
        <v>564</v>
      </c>
      <c r="D392" s="137" t="s">
        <v>175</v>
      </c>
      <c r="E392" s="138" t="s">
        <v>565</v>
      </c>
      <c r="F392" s="139" t="s">
        <v>566</v>
      </c>
      <c r="G392" s="140" t="s">
        <v>197</v>
      </c>
      <c r="H392" s="141">
        <v>10.7</v>
      </c>
      <c r="I392" s="142"/>
      <c r="J392" s="143">
        <f>ROUND(I392*H392,2)</f>
        <v>0</v>
      </c>
      <c r="K392" s="144"/>
      <c r="L392" s="32"/>
      <c r="M392" s="145" t="s">
        <v>1</v>
      </c>
      <c r="N392" s="146" t="s">
        <v>40</v>
      </c>
      <c r="P392" s="147">
        <f>O392*H392</f>
        <v>0</v>
      </c>
      <c r="Q392" s="147">
        <v>1.5499999999999999E-3</v>
      </c>
      <c r="R392" s="147">
        <f>Q392*H392</f>
        <v>1.6584999999999999E-2</v>
      </c>
      <c r="S392" s="147">
        <v>0</v>
      </c>
      <c r="T392" s="148">
        <f>S392*H392</f>
        <v>0</v>
      </c>
      <c r="AR392" s="149" t="s">
        <v>179</v>
      </c>
      <c r="AT392" s="149" t="s">
        <v>175</v>
      </c>
      <c r="AU392" s="149" t="s">
        <v>84</v>
      </c>
      <c r="AY392" s="17" t="s">
        <v>173</v>
      </c>
      <c r="BE392" s="150">
        <f>IF(N392="základní",J392,0)</f>
        <v>0</v>
      </c>
      <c r="BF392" s="150">
        <f>IF(N392="snížená",J392,0)</f>
        <v>0</v>
      </c>
      <c r="BG392" s="150">
        <f>IF(N392="zákl. přenesená",J392,0)</f>
        <v>0</v>
      </c>
      <c r="BH392" s="150">
        <f>IF(N392="sníž. přenesená",J392,0)</f>
        <v>0</v>
      </c>
      <c r="BI392" s="150">
        <f>IF(N392="nulová",J392,0)</f>
        <v>0</v>
      </c>
      <c r="BJ392" s="17" t="s">
        <v>82</v>
      </c>
      <c r="BK392" s="150">
        <f>ROUND(I392*H392,2)</f>
        <v>0</v>
      </c>
      <c r="BL392" s="17" t="s">
        <v>179</v>
      </c>
      <c r="BM392" s="149" t="s">
        <v>567</v>
      </c>
    </row>
    <row r="393" spans="2:65" s="12" customFormat="1">
      <c r="B393" s="151"/>
      <c r="D393" s="152" t="s">
        <v>181</v>
      </c>
      <c r="E393" s="153" t="s">
        <v>1</v>
      </c>
      <c r="F393" s="154" t="s">
        <v>568</v>
      </c>
      <c r="H393" s="153" t="s">
        <v>1</v>
      </c>
      <c r="I393" s="155"/>
      <c r="L393" s="151"/>
      <c r="M393" s="156"/>
      <c r="T393" s="157"/>
      <c r="AT393" s="153" t="s">
        <v>181</v>
      </c>
      <c r="AU393" s="153" t="s">
        <v>84</v>
      </c>
      <c r="AV393" s="12" t="s">
        <v>82</v>
      </c>
      <c r="AW393" s="12" t="s">
        <v>32</v>
      </c>
      <c r="AX393" s="12" t="s">
        <v>75</v>
      </c>
      <c r="AY393" s="153" t="s">
        <v>173</v>
      </c>
    </row>
    <row r="394" spans="2:65" s="13" customFormat="1">
      <c r="B394" s="158"/>
      <c r="D394" s="152" t="s">
        <v>181</v>
      </c>
      <c r="E394" s="159" t="s">
        <v>1</v>
      </c>
      <c r="F394" s="160" t="s">
        <v>569</v>
      </c>
      <c r="H394" s="161">
        <v>10.7</v>
      </c>
      <c r="I394" s="162"/>
      <c r="L394" s="158"/>
      <c r="M394" s="163"/>
      <c r="T394" s="164"/>
      <c r="AT394" s="159" t="s">
        <v>181</v>
      </c>
      <c r="AU394" s="159" t="s">
        <v>84</v>
      </c>
      <c r="AV394" s="13" t="s">
        <v>84</v>
      </c>
      <c r="AW394" s="13" t="s">
        <v>32</v>
      </c>
      <c r="AX394" s="13" t="s">
        <v>82</v>
      </c>
      <c r="AY394" s="159" t="s">
        <v>173</v>
      </c>
    </row>
    <row r="395" spans="2:65" s="1" customFormat="1" ht="37.9" customHeight="1">
      <c r="B395" s="32"/>
      <c r="C395" s="137" t="s">
        <v>570</v>
      </c>
      <c r="D395" s="137" t="s">
        <v>175</v>
      </c>
      <c r="E395" s="138" t="s">
        <v>571</v>
      </c>
      <c r="F395" s="139" t="s">
        <v>572</v>
      </c>
      <c r="G395" s="140" t="s">
        <v>250</v>
      </c>
      <c r="H395" s="141">
        <v>4.8000000000000001E-2</v>
      </c>
      <c r="I395" s="142"/>
      <c r="J395" s="143">
        <f>ROUND(I395*H395,2)</f>
        <v>0</v>
      </c>
      <c r="K395" s="144"/>
      <c r="L395" s="32"/>
      <c r="M395" s="145" t="s">
        <v>1</v>
      </c>
      <c r="N395" s="146" t="s">
        <v>40</v>
      </c>
      <c r="P395" s="147">
        <f>O395*H395</f>
        <v>0</v>
      </c>
      <c r="Q395" s="147">
        <v>1.7090000000000001E-2</v>
      </c>
      <c r="R395" s="147">
        <f>Q395*H395</f>
        <v>8.2032000000000003E-4</v>
      </c>
      <c r="S395" s="147">
        <v>0</v>
      </c>
      <c r="T395" s="148">
        <f>S395*H395</f>
        <v>0</v>
      </c>
      <c r="AR395" s="149" t="s">
        <v>179</v>
      </c>
      <c r="AT395" s="149" t="s">
        <v>175</v>
      </c>
      <c r="AU395" s="149" t="s">
        <v>84</v>
      </c>
      <c r="AY395" s="17" t="s">
        <v>173</v>
      </c>
      <c r="BE395" s="150">
        <f>IF(N395="základní",J395,0)</f>
        <v>0</v>
      </c>
      <c r="BF395" s="150">
        <f>IF(N395="snížená",J395,0)</f>
        <v>0</v>
      </c>
      <c r="BG395" s="150">
        <f>IF(N395="zákl. přenesená",J395,0)</f>
        <v>0</v>
      </c>
      <c r="BH395" s="150">
        <f>IF(N395="sníž. přenesená",J395,0)</f>
        <v>0</v>
      </c>
      <c r="BI395" s="150">
        <f>IF(N395="nulová",J395,0)</f>
        <v>0</v>
      </c>
      <c r="BJ395" s="17" t="s">
        <v>82</v>
      </c>
      <c r="BK395" s="150">
        <f>ROUND(I395*H395,2)</f>
        <v>0</v>
      </c>
      <c r="BL395" s="17" t="s">
        <v>179</v>
      </c>
      <c r="BM395" s="149" t="s">
        <v>573</v>
      </c>
    </row>
    <row r="396" spans="2:65" s="12" customFormat="1">
      <c r="B396" s="151"/>
      <c r="D396" s="152" t="s">
        <v>181</v>
      </c>
      <c r="E396" s="153" t="s">
        <v>1</v>
      </c>
      <c r="F396" s="154" t="s">
        <v>574</v>
      </c>
      <c r="H396" s="153" t="s">
        <v>1</v>
      </c>
      <c r="I396" s="155"/>
      <c r="L396" s="151"/>
      <c r="M396" s="156"/>
      <c r="T396" s="157"/>
      <c r="AT396" s="153" t="s">
        <v>181</v>
      </c>
      <c r="AU396" s="153" t="s">
        <v>84</v>
      </c>
      <c r="AV396" s="12" t="s">
        <v>82</v>
      </c>
      <c r="AW396" s="12" t="s">
        <v>32</v>
      </c>
      <c r="AX396" s="12" t="s">
        <v>75</v>
      </c>
      <c r="AY396" s="153" t="s">
        <v>173</v>
      </c>
    </row>
    <row r="397" spans="2:65" s="13" customFormat="1">
      <c r="B397" s="158"/>
      <c r="D397" s="152" t="s">
        <v>181</v>
      </c>
      <c r="E397" s="159" t="s">
        <v>1</v>
      </c>
      <c r="F397" s="160" t="s">
        <v>575</v>
      </c>
      <c r="H397" s="161">
        <v>4.8000000000000001E-2</v>
      </c>
      <c r="I397" s="162"/>
      <c r="L397" s="158"/>
      <c r="M397" s="163"/>
      <c r="T397" s="164"/>
      <c r="AT397" s="159" t="s">
        <v>181</v>
      </c>
      <c r="AU397" s="159" t="s">
        <v>84</v>
      </c>
      <c r="AV397" s="13" t="s">
        <v>84</v>
      </c>
      <c r="AW397" s="13" t="s">
        <v>32</v>
      </c>
      <c r="AX397" s="13" t="s">
        <v>82</v>
      </c>
      <c r="AY397" s="159" t="s">
        <v>173</v>
      </c>
    </row>
    <row r="398" spans="2:65" s="1" customFormat="1" ht="21.75" customHeight="1">
      <c r="B398" s="32"/>
      <c r="C398" s="172" t="s">
        <v>576</v>
      </c>
      <c r="D398" s="172" t="s">
        <v>269</v>
      </c>
      <c r="E398" s="173" t="s">
        <v>577</v>
      </c>
      <c r="F398" s="174" t="s">
        <v>578</v>
      </c>
      <c r="G398" s="175" t="s">
        <v>250</v>
      </c>
      <c r="H398" s="176">
        <v>4.8000000000000001E-2</v>
      </c>
      <c r="I398" s="177"/>
      <c r="J398" s="178">
        <f>ROUND(I398*H398,2)</f>
        <v>0</v>
      </c>
      <c r="K398" s="179"/>
      <c r="L398" s="180"/>
      <c r="M398" s="181" t="s">
        <v>1</v>
      </c>
      <c r="N398" s="182" t="s">
        <v>40</v>
      </c>
      <c r="P398" s="147">
        <f>O398*H398</f>
        <v>0</v>
      </c>
      <c r="Q398" s="147">
        <v>1</v>
      </c>
      <c r="R398" s="147">
        <f>Q398*H398</f>
        <v>4.8000000000000001E-2</v>
      </c>
      <c r="S398" s="147">
        <v>0</v>
      </c>
      <c r="T398" s="148">
        <f>S398*H398</f>
        <v>0</v>
      </c>
      <c r="AR398" s="149" t="s">
        <v>214</v>
      </c>
      <c r="AT398" s="149" t="s">
        <v>269</v>
      </c>
      <c r="AU398" s="149" t="s">
        <v>84</v>
      </c>
      <c r="AY398" s="17" t="s">
        <v>173</v>
      </c>
      <c r="BE398" s="150">
        <f>IF(N398="základní",J398,0)</f>
        <v>0</v>
      </c>
      <c r="BF398" s="150">
        <f>IF(N398="snížená",J398,0)</f>
        <v>0</v>
      </c>
      <c r="BG398" s="150">
        <f>IF(N398="zákl. přenesená",J398,0)</f>
        <v>0</v>
      </c>
      <c r="BH398" s="150">
        <f>IF(N398="sníž. přenesená",J398,0)</f>
        <v>0</v>
      </c>
      <c r="BI398" s="150">
        <f>IF(N398="nulová",J398,0)</f>
        <v>0</v>
      </c>
      <c r="BJ398" s="17" t="s">
        <v>82</v>
      </c>
      <c r="BK398" s="150">
        <f>ROUND(I398*H398,2)</f>
        <v>0</v>
      </c>
      <c r="BL398" s="17" t="s">
        <v>179</v>
      </c>
      <c r="BM398" s="149" t="s">
        <v>579</v>
      </c>
    </row>
    <row r="399" spans="2:65" s="13" customFormat="1">
      <c r="B399" s="158"/>
      <c r="D399" s="152" t="s">
        <v>181</v>
      </c>
      <c r="E399" s="159" t="s">
        <v>1</v>
      </c>
      <c r="F399" s="160" t="s">
        <v>580</v>
      </c>
      <c r="H399" s="161">
        <v>4.8000000000000001E-2</v>
      </c>
      <c r="I399" s="162"/>
      <c r="L399" s="158"/>
      <c r="M399" s="163"/>
      <c r="T399" s="164"/>
      <c r="AT399" s="159" t="s">
        <v>181</v>
      </c>
      <c r="AU399" s="159" t="s">
        <v>84</v>
      </c>
      <c r="AV399" s="13" t="s">
        <v>84</v>
      </c>
      <c r="AW399" s="13" t="s">
        <v>32</v>
      </c>
      <c r="AX399" s="13" t="s">
        <v>82</v>
      </c>
      <c r="AY399" s="159" t="s">
        <v>173</v>
      </c>
    </row>
    <row r="400" spans="2:65" s="1" customFormat="1" ht="16.5" customHeight="1">
      <c r="B400" s="32"/>
      <c r="C400" s="137" t="s">
        <v>581</v>
      </c>
      <c r="D400" s="137" t="s">
        <v>175</v>
      </c>
      <c r="E400" s="138" t="s">
        <v>582</v>
      </c>
      <c r="F400" s="139" t="s">
        <v>583</v>
      </c>
      <c r="G400" s="140" t="s">
        <v>178</v>
      </c>
      <c r="H400" s="141">
        <v>1.218</v>
      </c>
      <c r="I400" s="142"/>
      <c r="J400" s="143">
        <f>ROUND(I400*H400,2)</f>
        <v>0</v>
      </c>
      <c r="K400" s="144"/>
      <c r="L400" s="32"/>
      <c r="M400" s="145" t="s">
        <v>1</v>
      </c>
      <c r="N400" s="146" t="s">
        <v>40</v>
      </c>
      <c r="P400" s="147">
        <f>O400*H400</f>
        <v>0</v>
      </c>
      <c r="Q400" s="147">
        <v>2.5019800000000001</v>
      </c>
      <c r="R400" s="147">
        <f>Q400*H400</f>
        <v>3.04741164</v>
      </c>
      <c r="S400" s="147">
        <v>0</v>
      </c>
      <c r="T400" s="148">
        <f>S400*H400</f>
        <v>0</v>
      </c>
      <c r="AR400" s="149" t="s">
        <v>179</v>
      </c>
      <c r="AT400" s="149" t="s">
        <v>175</v>
      </c>
      <c r="AU400" s="149" t="s">
        <v>84</v>
      </c>
      <c r="AY400" s="17" t="s">
        <v>173</v>
      </c>
      <c r="BE400" s="150">
        <f>IF(N400="základní",J400,0)</f>
        <v>0</v>
      </c>
      <c r="BF400" s="150">
        <f>IF(N400="snížená",J400,0)</f>
        <v>0</v>
      </c>
      <c r="BG400" s="150">
        <f>IF(N400="zákl. přenesená",J400,0)</f>
        <v>0</v>
      </c>
      <c r="BH400" s="150">
        <f>IF(N400="sníž. přenesená",J400,0)</f>
        <v>0</v>
      </c>
      <c r="BI400" s="150">
        <f>IF(N400="nulová",J400,0)</f>
        <v>0</v>
      </c>
      <c r="BJ400" s="17" t="s">
        <v>82</v>
      </c>
      <c r="BK400" s="150">
        <f>ROUND(I400*H400,2)</f>
        <v>0</v>
      </c>
      <c r="BL400" s="17" t="s">
        <v>179</v>
      </c>
      <c r="BM400" s="149" t="s">
        <v>584</v>
      </c>
    </row>
    <row r="401" spans="2:65" s="12" customFormat="1">
      <c r="B401" s="151"/>
      <c r="D401" s="152" t="s">
        <v>181</v>
      </c>
      <c r="E401" s="153" t="s">
        <v>1</v>
      </c>
      <c r="F401" s="154" t="s">
        <v>585</v>
      </c>
      <c r="H401" s="153" t="s">
        <v>1</v>
      </c>
      <c r="I401" s="155"/>
      <c r="L401" s="151"/>
      <c r="M401" s="156"/>
      <c r="T401" s="157"/>
      <c r="AT401" s="153" t="s">
        <v>181</v>
      </c>
      <c r="AU401" s="153" t="s">
        <v>84</v>
      </c>
      <c r="AV401" s="12" t="s">
        <v>82</v>
      </c>
      <c r="AW401" s="12" t="s">
        <v>32</v>
      </c>
      <c r="AX401" s="12" t="s">
        <v>75</v>
      </c>
      <c r="AY401" s="153" t="s">
        <v>173</v>
      </c>
    </row>
    <row r="402" spans="2:65" s="13" customFormat="1">
      <c r="B402" s="158"/>
      <c r="D402" s="152" t="s">
        <v>181</v>
      </c>
      <c r="E402" s="159" t="s">
        <v>1</v>
      </c>
      <c r="F402" s="160" t="s">
        <v>586</v>
      </c>
      <c r="H402" s="161">
        <v>1.0289999999999999</v>
      </c>
      <c r="I402" s="162"/>
      <c r="L402" s="158"/>
      <c r="M402" s="163"/>
      <c r="T402" s="164"/>
      <c r="AT402" s="159" t="s">
        <v>181</v>
      </c>
      <c r="AU402" s="159" t="s">
        <v>84</v>
      </c>
      <c r="AV402" s="13" t="s">
        <v>84</v>
      </c>
      <c r="AW402" s="13" t="s">
        <v>32</v>
      </c>
      <c r="AX402" s="13" t="s">
        <v>75</v>
      </c>
      <c r="AY402" s="159" t="s">
        <v>173</v>
      </c>
    </row>
    <row r="403" spans="2:65" s="12" customFormat="1">
      <c r="B403" s="151"/>
      <c r="D403" s="152" t="s">
        <v>181</v>
      </c>
      <c r="E403" s="153" t="s">
        <v>1</v>
      </c>
      <c r="F403" s="154" t="s">
        <v>587</v>
      </c>
      <c r="H403" s="153" t="s">
        <v>1</v>
      </c>
      <c r="I403" s="155"/>
      <c r="L403" s="151"/>
      <c r="M403" s="156"/>
      <c r="T403" s="157"/>
      <c r="AT403" s="153" t="s">
        <v>181</v>
      </c>
      <c r="AU403" s="153" t="s">
        <v>84</v>
      </c>
      <c r="AV403" s="12" t="s">
        <v>82</v>
      </c>
      <c r="AW403" s="12" t="s">
        <v>32</v>
      </c>
      <c r="AX403" s="12" t="s">
        <v>75</v>
      </c>
      <c r="AY403" s="153" t="s">
        <v>173</v>
      </c>
    </row>
    <row r="404" spans="2:65" s="13" customFormat="1">
      <c r="B404" s="158"/>
      <c r="D404" s="152" t="s">
        <v>181</v>
      </c>
      <c r="E404" s="159" t="s">
        <v>1</v>
      </c>
      <c r="F404" s="160" t="s">
        <v>588</v>
      </c>
      <c r="H404" s="161">
        <v>0.189</v>
      </c>
      <c r="I404" s="162"/>
      <c r="L404" s="158"/>
      <c r="M404" s="163"/>
      <c r="T404" s="164"/>
      <c r="AT404" s="159" t="s">
        <v>181</v>
      </c>
      <c r="AU404" s="159" t="s">
        <v>84</v>
      </c>
      <c r="AV404" s="13" t="s">
        <v>84</v>
      </c>
      <c r="AW404" s="13" t="s">
        <v>32</v>
      </c>
      <c r="AX404" s="13" t="s">
        <v>75</v>
      </c>
      <c r="AY404" s="159" t="s">
        <v>173</v>
      </c>
    </row>
    <row r="405" spans="2:65" s="14" customFormat="1">
      <c r="B405" s="165"/>
      <c r="D405" s="152" t="s">
        <v>181</v>
      </c>
      <c r="E405" s="166" t="s">
        <v>1</v>
      </c>
      <c r="F405" s="167" t="s">
        <v>219</v>
      </c>
      <c r="H405" s="168">
        <v>1.218</v>
      </c>
      <c r="I405" s="169"/>
      <c r="L405" s="165"/>
      <c r="M405" s="170"/>
      <c r="T405" s="171"/>
      <c r="AT405" s="166" t="s">
        <v>181</v>
      </c>
      <c r="AU405" s="166" t="s">
        <v>84</v>
      </c>
      <c r="AV405" s="14" t="s">
        <v>179</v>
      </c>
      <c r="AW405" s="14" t="s">
        <v>32</v>
      </c>
      <c r="AX405" s="14" t="s">
        <v>82</v>
      </c>
      <c r="AY405" s="166" t="s">
        <v>173</v>
      </c>
    </row>
    <row r="406" spans="2:65" s="1" customFormat="1" ht="16.5" customHeight="1">
      <c r="B406" s="32"/>
      <c r="C406" s="137" t="s">
        <v>589</v>
      </c>
      <c r="D406" s="137" t="s">
        <v>175</v>
      </c>
      <c r="E406" s="138" t="s">
        <v>590</v>
      </c>
      <c r="F406" s="139" t="s">
        <v>591</v>
      </c>
      <c r="G406" s="140" t="s">
        <v>197</v>
      </c>
      <c r="H406" s="141">
        <v>9.27</v>
      </c>
      <c r="I406" s="142"/>
      <c r="J406" s="143">
        <f>ROUND(I406*H406,2)</f>
        <v>0</v>
      </c>
      <c r="K406" s="144"/>
      <c r="L406" s="32"/>
      <c r="M406" s="145" t="s">
        <v>1</v>
      </c>
      <c r="N406" s="146" t="s">
        <v>40</v>
      </c>
      <c r="P406" s="147">
        <f>O406*H406</f>
        <v>0</v>
      </c>
      <c r="Q406" s="147">
        <v>1.1169999999999999E-2</v>
      </c>
      <c r="R406" s="147">
        <f>Q406*H406</f>
        <v>0.1035459</v>
      </c>
      <c r="S406" s="147">
        <v>0</v>
      </c>
      <c r="T406" s="148">
        <f>S406*H406</f>
        <v>0</v>
      </c>
      <c r="AR406" s="149" t="s">
        <v>179</v>
      </c>
      <c r="AT406" s="149" t="s">
        <v>175</v>
      </c>
      <c r="AU406" s="149" t="s">
        <v>84</v>
      </c>
      <c r="AY406" s="17" t="s">
        <v>173</v>
      </c>
      <c r="BE406" s="150">
        <f>IF(N406="základní",J406,0)</f>
        <v>0</v>
      </c>
      <c r="BF406" s="150">
        <f>IF(N406="snížená",J406,0)</f>
        <v>0</v>
      </c>
      <c r="BG406" s="150">
        <f>IF(N406="zákl. přenesená",J406,0)</f>
        <v>0</v>
      </c>
      <c r="BH406" s="150">
        <f>IF(N406="sníž. přenesená",J406,0)</f>
        <v>0</v>
      </c>
      <c r="BI406" s="150">
        <f>IF(N406="nulová",J406,0)</f>
        <v>0</v>
      </c>
      <c r="BJ406" s="17" t="s">
        <v>82</v>
      </c>
      <c r="BK406" s="150">
        <f>ROUND(I406*H406,2)</f>
        <v>0</v>
      </c>
      <c r="BL406" s="17" t="s">
        <v>179</v>
      </c>
      <c r="BM406" s="149" t="s">
        <v>592</v>
      </c>
    </row>
    <row r="407" spans="2:65" s="12" customFormat="1">
      <c r="B407" s="151"/>
      <c r="D407" s="152" t="s">
        <v>181</v>
      </c>
      <c r="E407" s="153" t="s">
        <v>1</v>
      </c>
      <c r="F407" s="154" t="s">
        <v>585</v>
      </c>
      <c r="H407" s="153" t="s">
        <v>1</v>
      </c>
      <c r="I407" s="155"/>
      <c r="L407" s="151"/>
      <c r="M407" s="156"/>
      <c r="T407" s="157"/>
      <c r="AT407" s="153" t="s">
        <v>181</v>
      </c>
      <c r="AU407" s="153" t="s">
        <v>84</v>
      </c>
      <c r="AV407" s="12" t="s">
        <v>82</v>
      </c>
      <c r="AW407" s="12" t="s">
        <v>32</v>
      </c>
      <c r="AX407" s="12" t="s">
        <v>75</v>
      </c>
      <c r="AY407" s="153" t="s">
        <v>173</v>
      </c>
    </row>
    <row r="408" spans="2:65" s="13" customFormat="1">
      <c r="B408" s="158"/>
      <c r="D408" s="152" t="s">
        <v>181</v>
      </c>
      <c r="E408" s="159" t="s">
        <v>1</v>
      </c>
      <c r="F408" s="160" t="s">
        <v>538</v>
      </c>
      <c r="H408" s="161">
        <v>3.93</v>
      </c>
      <c r="I408" s="162"/>
      <c r="L408" s="158"/>
      <c r="M408" s="163"/>
      <c r="T408" s="164"/>
      <c r="AT408" s="159" t="s">
        <v>181</v>
      </c>
      <c r="AU408" s="159" t="s">
        <v>84</v>
      </c>
      <c r="AV408" s="13" t="s">
        <v>84</v>
      </c>
      <c r="AW408" s="13" t="s">
        <v>32</v>
      </c>
      <c r="AX408" s="13" t="s">
        <v>75</v>
      </c>
      <c r="AY408" s="159" t="s">
        <v>173</v>
      </c>
    </row>
    <row r="409" spans="2:65" s="13" customFormat="1">
      <c r="B409" s="158"/>
      <c r="D409" s="152" t="s">
        <v>181</v>
      </c>
      <c r="E409" s="159" t="s">
        <v>1</v>
      </c>
      <c r="F409" s="160" t="s">
        <v>593</v>
      </c>
      <c r="H409" s="161">
        <v>3.45</v>
      </c>
      <c r="I409" s="162"/>
      <c r="L409" s="158"/>
      <c r="M409" s="163"/>
      <c r="T409" s="164"/>
      <c r="AT409" s="159" t="s">
        <v>181</v>
      </c>
      <c r="AU409" s="159" t="s">
        <v>84</v>
      </c>
      <c r="AV409" s="13" t="s">
        <v>84</v>
      </c>
      <c r="AW409" s="13" t="s">
        <v>32</v>
      </c>
      <c r="AX409" s="13" t="s">
        <v>75</v>
      </c>
      <c r="AY409" s="159" t="s">
        <v>173</v>
      </c>
    </row>
    <row r="410" spans="2:65" s="12" customFormat="1">
      <c r="B410" s="151"/>
      <c r="D410" s="152" t="s">
        <v>181</v>
      </c>
      <c r="E410" s="153" t="s">
        <v>1</v>
      </c>
      <c r="F410" s="154" t="s">
        <v>587</v>
      </c>
      <c r="H410" s="153" t="s">
        <v>1</v>
      </c>
      <c r="I410" s="155"/>
      <c r="L410" s="151"/>
      <c r="M410" s="156"/>
      <c r="T410" s="157"/>
      <c r="AT410" s="153" t="s">
        <v>181</v>
      </c>
      <c r="AU410" s="153" t="s">
        <v>84</v>
      </c>
      <c r="AV410" s="12" t="s">
        <v>82</v>
      </c>
      <c r="AW410" s="12" t="s">
        <v>32</v>
      </c>
      <c r="AX410" s="12" t="s">
        <v>75</v>
      </c>
      <c r="AY410" s="153" t="s">
        <v>173</v>
      </c>
    </row>
    <row r="411" spans="2:65" s="13" customFormat="1">
      <c r="B411" s="158"/>
      <c r="D411" s="152" t="s">
        <v>181</v>
      </c>
      <c r="E411" s="159" t="s">
        <v>1</v>
      </c>
      <c r="F411" s="160" t="s">
        <v>594</v>
      </c>
      <c r="H411" s="161">
        <v>1.89</v>
      </c>
      <c r="I411" s="162"/>
      <c r="L411" s="158"/>
      <c r="M411" s="163"/>
      <c r="T411" s="164"/>
      <c r="AT411" s="159" t="s">
        <v>181</v>
      </c>
      <c r="AU411" s="159" t="s">
        <v>84</v>
      </c>
      <c r="AV411" s="13" t="s">
        <v>84</v>
      </c>
      <c r="AW411" s="13" t="s">
        <v>32</v>
      </c>
      <c r="AX411" s="13" t="s">
        <v>75</v>
      </c>
      <c r="AY411" s="159" t="s">
        <v>173</v>
      </c>
    </row>
    <row r="412" spans="2:65" s="14" customFormat="1">
      <c r="B412" s="165"/>
      <c r="D412" s="152" t="s">
        <v>181</v>
      </c>
      <c r="E412" s="166" t="s">
        <v>1</v>
      </c>
      <c r="F412" s="167" t="s">
        <v>219</v>
      </c>
      <c r="H412" s="168">
        <v>9.27</v>
      </c>
      <c r="I412" s="169"/>
      <c r="L412" s="165"/>
      <c r="M412" s="170"/>
      <c r="T412" s="171"/>
      <c r="AT412" s="166" t="s">
        <v>181</v>
      </c>
      <c r="AU412" s="166" t="s">
        <v>84</v>
      </c>
      <c r="AV412" s="14" t="s">
        <v>179</v>
      </c>
      <c r="AW412" s="14" t="s">
        <v>32</v>
      </c>
      <c r="AX412" s="14" t="s">
        <v>82</v>
      </c>
      <c r="AY412" s="166" t="s">
        <v>173</v>
      </c>
    </row>
    <row r="413" spans="2:65" s="1" customFormat="1" ht="16.5" customHeight="1">
      <c r="B413" s="32"/>
      <c r="C413" s="137" t="s">
        <v>595</v>
      </c>
      <c r="D413" s="137" t="s">
        <v>175</v>
      </c>
      <c r="E413" s="138" t="s">
        <v>596</v>
      </c>
      <c r="F413" s="139" t="s">
        <v>597</v>
      </c>
      <c r="G413" s="140" t="s">
        <v>197</v>
      </c>
      <c r="H413" s="141">
        <v>9.27</v>
      </c>
      <c r="I413" s="142"/>
      <c r="J413" s="143">
        <f>ROUND(I413*H413,2)</f>
        <v>0</v>
      </c>
      <c r="K413" s="144"/>
      <c r="L413" s="32"/>
      <c r="M413" s="145" t="s">
        <v>1</v>
      </c>
      <c r="N413" s="146" t="s">
        <v>40</v>
      </c>
      <c r="P413" s="147">
        <f>O413*H413</f>
        <v>0</v>
      </c>
      <c r="Q413" s="147">
        <v>0</v>
      </c>
      <c r="R413" s="147">
        <f>Q413*H413</f>
        <v>0</v>
      </c>
      <c r="S413" s="147">
        <v>0</v>
      </c>
      <c r="T413" s="148">
        <f>S413*H413</f>
        <v>0</v>
      </c>
      <c r="AR413" s="149" t="s">
        <v>179</v>
      </c>
      <c r="AT413" s="149" t="s">
        <v>175</v>
      </c>
      <c r="AU413" s="149" t="s">
        <v>84</v>
      </c>
      <c r="AY413" s="17" t="s">
        <v>173</v>
      </c>
      <c r="BE413" s="150">
        <f>IF(N413="základní",J413,0)</f>
        <v>0</v>
      </c>
      <c r="BF413" s="150">
        <f>IF(N413="snížená",J413,0)</f>
        <v>0</v>
      </c>
      <c r="BG413" s="150">
        <f>IF(N413="zákl. přenesená",J413,0)</f>
        <v>0</v>
      </c>
      <c r="BH413" s="150">
        <f>IF(N413="sníž. přenesená",J413,0)</f>
        <v>0</v>
      </c>
      <c r="BI413" s="150">
        <f>IF(N413="nulová",J413,0)</f>
        <v>0</v>
      </c>
      <c r="BJ413" s="17" t="s">
        <v>82</v>
      </c>
      <c r="BK413" s="150">
        <f>ROUND(I413*H413,2)</f>
        <v>0</v>
      </c>
      <c r="BL413" s="17" t="s">
        <v>179</v>
      </c>
      <c r="BM413" s="149" t="s">
        <v>598</v>
      </c>
    </row>
    <row r="414" spans="2:65" s="13" customFormat="1">
      <c r="B414" s="158"/>
      <c r="D414" s="152" t="s">
        <v>181</v>
      </c>
      <c r="E414" s="159" t="s">
        <v>1</v>
      </c>
      <c r="F414" s="160" t="s">
        <v>599</v>
      </c>
      <c r="H414" s="161">
        <v>9.27</v>
      </c>
      <c r="I414" s="162"/>
      <c r="L414" s="158"/>
      <c r="M414" s="163"/>
      <c r="T414" s="164"/>
      <c r="AT414" s="159" t="s">
        <v>181</v>
      </c>
      <c r="AU414" s="159" t="s">
        <v>84</v>
      </c>
      <c r="AV414" s="13" t="s">
        <v>84</v>
      </c>
      <c r="AW414" s="13" t="s">
        <v>32</v>
      </c>
      <c r="AX414" s="13" t="s">
        <v>82</v>
      </c>
      <c r="AY414" s="159" t="s">
        <v>173</v>
      </c>
    </row>
    <row r="415" spans="2:65" s="1" customFormat="1" ht="24.2" customHeight="1">
      <c r="B415" s="32"/>
      <c r="C415" s="137" t="s">
        <v>600</v>
      </c>
      <c r="D415" s="137" t="s">
        <v>175</v>
      </c>
      <c r="E415" s="138" t="s">
        <v>601</v>
      </c>
      <c r="F415" s="139" t="s">
        <v>602</v>
      </c>
      <c r="G415" s="140" t="s">
        <v>250</v>
      </c>
      <c r="H415" s="141">
        <v>0.214</v>
      </c>
      <c r="I415" s="142"/>
      <c r="J415" s="143">
        <f>ROUND(I415*H415,2)</f>
        <v>0</v>
      </c>
      <c r="K415" s="144"/>
      <c r="L415" s="32"/>
      <c r="M415" s="145" t="s">
        <v>1</v>
      </c>
      <c r="N415" s="146" t="s">
        <v>40</v>
      </c>
      <c r="P415" s="147">
        <f>O415*H415</f>
        <v>0</v>
      </c>
      <c r="Q415" s="147">
        <v>1.05291</v>
      </c>
      <c r="R415" s="147">
        <f>Q415*H415</f>
        <v>0.22532273999999999</v>
      </c>
      <c r="S415" s="147">
        <v>0</v>
      </c>
      <c r="T415" s="148">
        <f>S415*H415</f>
        <v>0</v>
      </c>
      <c r="AR415" s="149" t="s">
        <v>179</v>
      </c>
      <c r="AT415" s="149" t="s">
        <v>175</v>
      </c>
      <c r="AU415" s="149" t="s">
        <v>84</v>
      </c>
      <c r="AY415" s="17" t="s">
        <v>173</v>
      </c>
      <c r="BE415" s="150">
        <f>IF(N415="základní",J415,0)</f>
        <v>0</v>
      </c>
      <c r="BF415" s="150">
        <f>IF(N415="snížená",J415,0)</f>
        <v>0</v>
      </c>
      <c r="BG415" s="150">
        <f>IF(N415="zákl. přenesená",J415,0)</f>
        <v>0</v>
      </c>
      <c r="BH415" s="150">
        <f>IF(N415="sníž. přenesená",J415,0)</f>
        <v>0</v>
      </c>
      <c r="BI415" s="150">
        <f>IF(N415="nulová",J415,0)</f>
        <v>0</v>
      </c>
      <c r="BJ415" s="17" t="s">
        <v>82</v>
      </c>
      <c r="BK415" s="150">
        <f>ROUND(I415*H415,2)</f>
        <v>0</v>
      </c>
      <c r="BL415" s="17" t="s">
        <v>179</v>
      </c>
      <c r="BM415" s="149" t="s">
        <v>603</v>
      </c>
    </row>
    <row r="416" spans="2:65" s="13" customFormat="1">
      <c r="B416" s="158"/>
      <c r="D416" s="152" t="s">
        <v>181</v>
      </c>
      <c r="E416" s="159" t="s">
        <v>1</v>
      </c>
      <c r="F416" s="160" t="s">
        <v>604</v>
      </c>
      <c r="H416" s="161">
        <v>0.214</v>
      </c>
      <c r="I416" s="162"/>
      <c r="L416" s="158"/>
      <c r="M416" s="163"/>
      <c r="T416" s="164"/>
      <c r="AT416" s="159" t="s">
        <v>181</v>
      </c>
      <c r="AU416" s="159" t="s">
        <v>84</v>
      </c>
      <c r="AV416" s="13" t="s">
        <v>84</v>
      </c>
      <c r="AW416" s="13" t="s">
        <v>32</v>
      </c>
      <c r="AX416" s="13" t="s">
        <v>82</v>
      </c>
      <c r="AY416" s="159" t="s">
        <v>173</v>
      </c>
    </row>
    <row r="417" spans="2:65" s="11" customFormat="1" ht="22.9" customHeight="1">
      <c r="B417" s="125"/>
      <c r="D417" s="126" t="s">
        <v>74</v>
      </c>
      <c r="E417" s="135" t="s">
        <v>526</v>
      </c>
      <c r="F417" s="135" t="s">
        <v>605</v>
      </c>
      <c r="I417" s="128"/>
      <c r="J417" s="136">
        <f>BK417</f>
        <v>0</v>
      </c>
      <c r="L417" s="125"/>
      <c r="M417" s="130"/>
      <c r="P417" s="131">
        <f>SUM(P418:P425)</f>
        <v>0</v>
      </c>
      <c r="R417" s="131">
        <f>SUM(R418:R425)</f>
        <v>2.2530204</v>
      </c>
      <c r="T417" s="132">
        <f>SUM(T418:T425)</f>
        <v>0</v>
      </c>
      <c r="AR417" s="126" t="s">
        <v>82</v>
      </c>
      <c r="AT417" s="133" t="s">
        <v>74</v>
      </c>
      <c r="AU417" s="133" t="s">
        <v>82</v>
      </c>
      <c r="AY417" s="126" t="s">
        <v>173</v>
      </c>
      <c r="BK417" s="134">
        <f>SUM(BK418:BK425)</f>
        <v>0</v>
      </c>
    </row>
    <row r="418" spans="2:65" s="1" customFormat="1" ht="24.2" customHeight="1">
      <c r="B418" s="32"/>
      <c r="C418" s="137" t="s">
        <v>606</v>
      </c>
      <c r="D418" s="137" t="s">
        <v>175</v>
      </c>
      <c r="E418" s="138" t="s">
        <v>607</v>
      </c>
      <c r="F418" s="139" t="s">
        <v>608</v>
      </c>
      <c r="G418" s="140" t="s">
        <v>197</v>
      </c>
      <c r="H418" s="141">
        <v>37.880000000000003</v>
      </c>
      <c r="I418" s="142"/>
      <c r="J418" s="143">
        <f>ROUND(I418*H418,2)</f>
        <v>0</v>
      </c>
      <c r="K418" s="144"/>
      <c r="L418" s="32"/>
      <c r="M418" s="145" t="s">
        <v>1</v>
      </c>
      <c r="N418" s="146" t="s">
        <v>40</v>
      </c>
      <c r="P418" s="147">
        <f>O418*H418</f>
        <v>0</v>
      </c>
      <c r="Q418" s="147">
        <v>1.8380000000000001E-2</v>
      </c>
      <c r="R418" s="147">
        <f>Q418*H418</f>
        <v>0.69623440000000003</v>
      </c>
      <c r="S418" s="147">
        <v>0</v>
      </c>
      <c r="T418" s="148">
        <f>S418*H418</f>
        <v>0</v>
      </c>
      <c r="AR418" s="149" t="s">
        <v>179</v>
      </c>
      <c r="AT418" s="149" t="s">
        <v>175</v>
      </c>
      <c r="AU418" s="149" t="s">
        <v>84</v>
      </c>
      <c r="AY418" s="17" t="s">
        <v>173</v>
      </c>
      <c r="BE418" s="150">
        <f>IF(N418="základní",J418,0)</f>
        <v>0</v>
      </c>
      <c r="BF418" s="150">
        <f>IF(N418="snížená",J418,0)</f>
        <v>0</v>
      </c>
      <c r="BG418" s="150">
        <f>IF(N418="zákl. přenesená",J418,0)</f>
        <v>0</v>
      </c>
      <c r="BH418" s="150">
        <f>IF(N418="sníž. přenesená",J418,0)</f>
        <v>0</v>
      </c>
      <c r="BI418" s="150">
        <f>IF(N418="nulová",J418,0)</f>
        <v>0</v>
      </c>
      <c r="BJ418" s="17" t="s">
        <v>82</v>
      </c>
      <c r="BK418" s="150">
        <f>ROUND(I418*H418,2)</f>
        <v>0</v>
      </c>
      <c r="BL418" s="17" t="s">
        <v>179</v>
      </c>
      <c r="BM418" s="149" t="s">
        <v>609</v>
      </c>
    </row>
    <row r="419" spans="2:65" s="12" customFormat="1">
      <c r="B419" s="151"/>
      <c r="D419" s="152" t="s">
        <v>181</v>
      </c>
      <c r="E419" s="153" t="s">
        <v>1</v>
      </c>
      <c r="F419" s="154" t="s">
        <v>610</v>
      </c>
      <c r="H419" s="153" t="s">
        <v>1</v>
      </c>
      <c r="I419" s="155"/>
      <c r="L419" s="151"/>
      <c r="M419" s="156"/>
      <c r="T419" s="157"/>
      <c r="AT419" s="153" t="s">
        <v>181</v>
      </c>
      <c r="AU419" s="153" t="s">
        <v>84</v>
      </c>
      <c r="AV419" s="12" t="s">
        <v>82</v>
      </c>
      <c r="AW419" s="12" t="s">
        <v>32</v>
      </c>
      <c r="AX419" s="12" t="s">
        <v>75</v>
      </c>
      <c r="AY419" s="153" t="s">
        <v>173</v>
      </c>
    </row>
    <row r="420" spans="2:65" s="13" customFormat="1">
      <c r="B420" s="158"/>
      <c r="D420" s="152" t="s">
        <v>181</v>
      </c>
      <c r="E420" s="159" t="s">
        <v>1</v>
      </c>
      <c r="F420" s="160" t="s">
        <v>611</v>
      </c>
      <c r="H420" s="161">
        <v>37.880000000000003</v>
      </c>
      <c r="I420" s="162"/>
      <c r="L420" s="158"/>
      <c r="M420" s="163"/>
      <c r="T420" s="164"/>
      <c r="AT420" s="159" t="s">
        <v>181</v>
      </c>
      <c r="AU420" s="159" t="s">
        <v>84</v>
      </c>
      <c r="AV420" s="13" t="s">
        <v>84</v>
      </c>
      <c r="AW420" s="13" t="s">
        <v>32</v>
      </c>
      <c r="AX420" s="13" t="s">
        <v>82</v>
      </c>
      <c r="AY420" s="159" t="s">
        <v>173</v>
      </c>
    </row>
    <row r="421" spans="2:65" s="1" customFormat="1" ht="24.2" customHeight="1">
      <c r="B421" s="32"/>
      <c r="C421" s="137" t="s">
        <v>612</v>
      </c>
      <c r="D421" s="137" t="s">
        <v>175</v>
      </c>
      <c r="E421" s="138" t="s">
        <v>613</v>
      </c>
      <c r="F421" s="139" t="s">
        <v>614</v>
      </c>
      <c r="G421" s="140" t="s">
        <v>197</v>
      </c>
      <c r="H421" s="141">
        <v>84.7</v>
      </c>
      <c r="I421" s="142"/>
      <c r="J421" s="143">
        <f>ROUND(I421*H421,2)</f>
        <v>0</v>
      </c>
      <c r="K421" s="144"/>
      <c r="L421" s="32"/>
      <c r="M421" s="145" t="s">
        <v>1</v>
      </c>
      <c r="N421" s="146" t="s">
        <v>40</v>
      </c>
      <c r="P421" s="147">
        <f>O421*H421</f>
        <v>0</v>
      </c>
      <c r="Q421" s="147">
        <v>1.8380000000000001E-2</v>
      </c>
      <c r="R421" s="147">
        <f>Q421*H421</f>
        <v>1.556786</v>
      </c>
      <c r="S421" s="147">
        <v>0</v>
      </c>
      <c r="T421" s="148">
        <f>S421*H421</f>
        <v>0</v>
      </c>
      <c r="AR421" s="149" t="s">
        <v>179</v>
      </c>
      <c r="AT421" s="149" t="s">
        <v>175</v>
      </c>
      <c r="AU421" s="149" t="s">
        <v>84</v>
      </c>
      <c r="AY421" s="17" t="s">
        <v>173</v>
      </c>
      <c r="BE421" s="150">
        <f>IF(N421="základní",J421,0)</f>
        <v>0</v>
      </c>
      <c r="BF421" s="150">
        <f>IF(N421="snížená",J421,0)</f>
        <v>0</v>
      </c>
      <c r="BG421" s="150">
        <f>IF(N421="zákl. přenesená",J421,0)</f>
        <v>0</v>
      </c>
      <c r="BH421" s="150">
        <f>IF(N421="sníž. přenesená",J421,0)</f>
        <v>0</v>
      </c>
      <c r="BI421" s="150">
        <f>IF(N421="nulová",J421,0)</f>
        <v>0</v>
      </c>
      <c r="BJ421" s="17" t="s">
        <v>82</v>
      </c>
      <c r="BK421" s="150">
        <f>ROUND(I421*H421,2)</f>
        <v>0</v>
      </c>
      <c r="BL421" s="17" t="s">
        <v>179</v>
      </c>
      <c r="BM421" s="149" t="s">
        <v>615</v>
      </c>
    </row>
    <row r="422" spans="2:65" s="12" customFormat="1">
      <c r="B422" s="151"/>
      <c r="D422" s="152" t="s">
        <v>181</v>
      </c>
      <c r="E422" s="153" t="s">
        <v>1</v>
      </c>
      <c r="F422" s="154" t="s">
        <v>610</v>
      </c>
      <c r="H422" s="153" t="s">
        <v>1</v>
      </c>
      <c r="I422" s="155"/>
      <c r="L422" s="151"/>
      <c r="M422" s="156"/>
      <c r="T422" s="157"/>
      <c r="AT422" s="153" t="s">
        <v>181</v>
      </c>
      <c r="AU422" s="153" t="s">
        <v>84</v>
      </c>
      <c r="AV422" s="12" t="s">
        <v>82</v>
      </c>
      <c r="AW422" s="12" t="s">
        <v>32</v>
      </c>
      <c r="AX422" s="12" t="s">
        <v>75</v>
      </c>
      <c r="AY422" s="153" t="s">
        <v>173</v>
      </c>
    </row>
    <row r="423" spans="2:65" s="13" customFormat="1">
      <c r="B423" s="158"/>
      <c r="D423" s="152" t="s">
        <v>181</v>
      </c>
      <c r="E423" s="159" t="s">
        <v>1</v>
      </c>
      <c r="F423" s="160" t="s">
        <v>616</v>
      </c>
      <c r="H423" s="161">
        <v>79.2</v>
      </c>
      <c r="I423" s="162"/>
      <c r="L423" s="158"/>
      <c r="M423" s="163"/>
      <c r="T423" s="164"/>
      <c r="AT423" s="159" t="s">
        <v>181</v>
      </c>
      <c r="AU423" s="159" t="s">
        <v>84</v>
      </c>
      <c r="AV423" s="13" t="s">
        <v>84</v>
      </c>
      <c r="AW423" s="13" t="s">
        <v>32</v>
      </c>
      <c r="AX423" s="13" t="s">
        <v>75</v>
      </c>
      <c r="AY423" s="159" t="s">
        <v>173</v>
      </c>
    </row>
    <row r="424" spans="2:65" s="13" customFormat="1">
      <c r="B424" s="158"/>
      <c r="D424" s="152" t="s">
        <v>181</v>
      </c>
      <c r="E424" s="159" t="s">
        <v>1</v>
      </c>
      <c r="F424" s="160" t="s">
        <v>617</v>
      </c>
      <c r="H424" s="161">
        <v>5.5</v>
      </c>
      <c r="I424" s="162"/>
      <c r="L424" s="158"/>
      <c r="M424" s="163"/>
      <c r="T424" s="164"/>
      <c r="AT424" s="159" t="s">
        <v>181</v>
      </c>
      <c r="AU424" s="159" t="s">
        <v>84</v>
      </c>
      <c r="AV424" s="13" t="s">
        <v>84</v>
      </c>
      <c r="AW424" s="13" t="s">
        <v>32</v>
      </c>
      <c r="AX424" s="13" t="s">
        <v>75</v>
      </c>
      <c r="AY424" s="159" t="s">
        <v>173</v>
      </c>
    </row>
    <row r="425" spans="2:65" s="14" customFormat="1">
      <c r="B425" s="165"/>
      <c r="D425" s="152" t="s">
        <v>181</v>
      </c>
      <c r="E425" s="166" t="s">
        <v>1</v>
      </c>
      <c r="F425" s="167" t="s">
        <v>219</v>
      </c>
      <c r="H425" s="168">
        <v>84.7</v>
      </c>
      <c r="I425" s="169"/>
      <c r="L425" s="165"/>
      <c r="M425" s="170"/>
      <c r="T425" s="171"/>
      <c r="AT425" s="166" t="s">
        <v>181</v>
      </c>
      <c r="AU425" s="166" t="s">
        <v>84</v>
      </c>
      <c r="AV425" s="14" t="s">
        <v>179</v>
      </c>
      <c r="AW425" s="14" t="s">
        <v>32</v>
      </c>
      <c r="AX425" s="14" t="s">
        <v>82</v>
      </c>
      <c r="AY425" s="166" t="s">
        <v>173</v>
      </c>
    </row>
    <row r="426" spans="2:65" s="11" customFormat="1" ht="22.9" customHeight="1">
      <c r="B426" s="125"/>
      <c r="D426" s="126" t="s">
        <v>74</v>
      </c>
      <c r="E426" s="135" t="s">
        <v>534</v>
      </c>
      <c r="F426" s="135" t="s">
        <v>618</v>
      </c>
      <c r="I426" s="128"/>
      <c r="J426" s="136">
        <f>BK426</f>
        <v>0</v>
      </c>
      <c r="L426" s="125"/>
      <c r="M426" s="130"/>
      <c r="P426" s="131">
        <f>SUM(P427:P469)</f>
        <v>0</v>
      </c>
      <c r="R426" s="131">
        <f>SUM(R427:R469)</f>
        <v>2.77402455</v>
      </c>
      <c r="T426" s="132">
        <f>SUM(T427:T469)</f>
        <v>0</v>
      </c>
      <c r="AR426" s="126" t="s">
        <v>82</v>
      </c>
      <c r="AT426" s="133" t="s">
        <v>74</v>
      </c>
      <c r="AU426" s="133" t="s">
        <v>82</v>
      </c>
      <c r="AY426" s="126" t="s">
        <v>173</v>
      </c>
      <c r="BK426" s="134">
        <f>SUM(BK427:BK469)</f>
        <v>0</v>
      </c>
    </row>
    <row r="427" spans="2:65" s="1" customFormat="1" ht="16.5" customHeight="1">
      <c r="B427" s="32"/>
      <c r="C427" s="137" t="s">
        <v>619</v>
      </c>
      <c r="D427" s="137" t="s">
        <v>175</v>
      </c>
      <c r="E427" s="138" t="s">
        <v>620</v>
      </c>
      <c r="F427" s="139" t="s">
        <v>621</v>
      </c>
      <c r="G427" s="140" t="s">
        <v>197</v>
      </c>
      <c r="H427" s="141">
        <v>89.34</v>
      </c>
      <c r="I427" s="142"/>
      <c r="J427" s="143">
        <f>ROUND(I427*H427,2)</f>
        <v>0</v>
      </c>
      <c r="K427" s="144"/>
      <c r="L427" s="32"/>
      <c r="M427" s="145" t="s">
        <v>1</v>
      </c>
      <c r="N427" s="146" t="s">
        <v>40</v>
      </c>
      <c r="P427" s="147">
        <f>O427*H427</f>
        <v>0</v>
      </c>
      <c r="Q427" s="147">
        <v>2.5999999999999998E-4</v>
      </c>
      <c r="R427" s="147">
        <f>Q427*H427</f>
        <v>2.32284E-2</v>
      </c>
      <c r="S427" s="147">
        <v>0</v>
      </c>
      <c r="T427" s="148">
        <f>S427*H427</f>
        <v>0</v>
      </c>
      <c r="AR427" s="149" t="s">
        <v>179</v>
      </c>
      <c r="AT427" s="149" t="s">
        <v>175</v>
      </c>
      <c r="AU427" s="149" t="s">
        <v>84</v>
      </c>
      <c r="AY427" s="17" t="s">
        <v>173</v>
      </c>
      <c r="BE427" s="150">
        <f>IF(N427="základní",J427,0)</f>
        <v>0</v>
      </c>
      <c r="BF427" s="150">
        <f>IF(N427="snížená",J427,0)</f>
        <v>0</v>
      </c>
      <c r="BG427" s="150">
        <f>IF(N427="zákl. přenesená",J427,0)</f>
        <v>0</v>
      </c>
      <c r="BH427" s="150">
        <f>IF(N427="sníž. přenesená",J427,0)</f>
        <v>0</v>
      </c>
      <c r="BI427" s="150">
        <f>IF(N427="nulová",J427,0)</f>
        <v>0</v>
      </c>
      <c r="BJ427" s="17" t="s">
        <v>82</v>
      </c>
      <c r="BK427" s="150">
        <f>ROUND(I427*H427,2)</f>
        <v>0</v>
      </c>
      <c r="BL427" s="17" t="s">
        <v>179</v>
      </c>
      <c r="BM427" s="149" t="s">
        <v>622</v>
      </c>
    </row>
    <row r="428" spans="2:65" s="13" customFormat="1">
      <c r="B428" s="158"/>
      <c r="D428" s="152" t="s">
        <v>181</v>
      </c>
      <c r="E428" s="159" t="s">
        <v>1</v>
      </c>
      <c r="F428" s="160" t="s">
        <v>623</v>
      </c>
      <c r="H428" s="161">
        <v>95.52</v>
      </c>
      <c r="I428" s="162"/>
      <c r="L428" s="158"/>
      <c r="M428" s="163"/>
      <c r="T428" s="164"/>
      <c r="AT428" s="159" t="s">
        <v>181</v>
      </c>
      <c r="AU428" s="159" t="s">
        <v>84</v>
      </c>
      <c r="AV428" s="13" t="s">
        <v>84</v>
      </c>
      <c r="AW428" s="13" t="s">
        <v>32</v>
      </c>
      <c r="AX428" s="13" t="s">
        <v>75</v>
      </c>
      <c r="AY428" s="159" t="s">
        <v>173</v>
      </c>
    </row>
    <row r="429" spans="2:65" s="13" customFormat="1">
      <c r="B429" s="158"/>
      <c r="D429" s="152" t="s">
        <v>181</v>
      </c>
      <c r="E429" s="159" t="s">
        <v>1</v>
      </c>
      <c r="F429" s="160" t="s">
        <v>460</v>
      </c>
      <c r="H429" s="161">
        <v>-9.9</v>
      </c>
      <c r="I429" s="162"/>
      <c r="L429" s="158"/>
      <c r="M429" s="163"/>
      <c r="T429" s="164"/>
      <c r="AT429" s="159" t="s">
        <v>181</v>
      </c>
      <c r="AU429" s="159" t="s">
        <v>84</v>
      </c>
      <c r="AV429" s="13" t="s">
        <v>84</v>
      </c>
      <c r="AW429" s="13" t="s">
        <v>32</v>
      </c>
      <c r="AX429" s="13" t="s">
        <v>75</v>
      </c>
      <c r="AY429" s="159" t="s">
        <v>173</v>
      </c>
    </row>
    <row r="430" spans="2:65" s="13" customFormat="1">
      <c r="B430" s="158"/>
      <c r="D430" s="152" t="s">
        <v>181</v>
      </c>
      <c r="E430" s="159" t="s">
        <v>1</v>
      </c>
      <c r="F430" s="160" t="s">
        <v>624</v>
      </c>
      <c r="H430" s="161">
        <v>3.72</v>
      </c>
      <c r="I430" s="162"/>
      <c r="L430" s="158"/>
      <c r="M430" s="163"/>
      <c r="T430" s="164"/>
      <c r="AT430" s="159" t="s">
        <v>181</v>
      </c>
      <c r="AU430" s="159" t="s">
        <v>84</v>
      </c>
      <c r="AV430" s="13" t="s">
        <v>84</v>
      </c>
      <c r="AW430" s="13" t="s">
        <v>32</v>
      </c>
      <c r="AX430" s="13" t="s">
        <v>75</v>
      </c>
      <c r="AY430" s="159" t="s">
        <v>173</v>
      </c>
    </row>
    <row r="431" spans="2:65" s="14" customFormat="1">
      <c r="B431" s="165"/>
      <c r="D431" s="152" t="s">
        <v>181</v>
      </c>
      <c r="E431" s="166" t="s">
        <v>1</v>
      </c>
      <c r="F431" s="167" t="s">
        <v>219</v>
      </c>
      <c r="H431" s="168">
        <v>89.34</v>
      </c>
      <c r="I431" s="169"/>
      <c r="L431" s="165"/>
      <c r="M431" s="170"/>
      <c r="T431" s="171"/>
      <c r="AT431" s="166" t="s">
        <v>181</v>
      </c>
      <c r="AU431" s="166" t="s">
        <v>84</v>
      </c>
      <c r="AV431" s="14" t="s">
        <v>179</v>
      </c>
      <c r="AW431" s="14" t="s">
        <v>32</v>
      </c>
      <c r="AX431" s="14" t="s">
        <v>82</v>
      </c>
      <c r="AY431" s="166" t="s">
        <v>173</v>
      </c>
    </row>
    <row r="432" spans="2:65" s="1" customFormat="1" ht="21.75" customHeight="1">
      <c r="B432" s="32"/>
      <c r="C432" s="137" t="s">
        <v>625</v>
      </c>
      <c r="D432" s="137" t="s">
        <v>175</v>
      </c>
      <c r="E432" s="138" t="s">
        <v>626</v>
      </c>
      <c r="F432" s="139" t="s">
        <v>627</v>
      </c>
      <c r="G432" s="140" t="s">
        <v>197</v>
      </c>
      <c r="H432" s="141">
        <v>89.34</v>
      </c>
      <c r="I432" s="142"/>
      <c r="J432" s="143">
        <f>ROUND(I432*H432,2)</f>
        <v>0</v>
      </c>
      <c r="K432" s="144"/>
      <c r="L432" s="32"/>
      <c r="M432" s="145" t="s">
        <v>1</v>
      </c>
      <c r="N432" s="146" t="s">
        <v>40</v>
      </c>
      <c r="P432" s="147">
        <f>O432*H432</f>
        <v>0</v>
      </c>
      <c r="Q432" s="147">
        <v>4.3800000000000002E-3</v>
      </c>
      <c r="R432" s="147">
        <f>Q432*H432</f>
        <v>0.39130920000000002</v>
      </c>
      <c r="S432" s="147">
        <v>0</v>
      </c>
      <c r="T432" s="148">
        <f>S432*H432</f>
        <v>0</v>
      </c>
      <c r="AR432" s="149" t="s">
        <v>179</v>
      </c>
      <c r="AT432" s="149" t="s">
        <v>175</v>
      </c>
      <c r="AU432" s="149" t="s">
        <v>84</v>
      </c>
      <c r="AY432" s="17" t="s">
        <v>173</v>
      </c>
      <c r="BE432" s="150">
        <f>IF(N432="základní",J432,0)</f>
        <v>0</v>
      </c>
      <c r="BF432" s="150">
        <f>IF(N432="snížená",J432,0)</f>
        <v>0</v>
      </c>
      <c r="BG432" s="150">
        <f>IF(N432="zákl. přenesená",J432,0)</f>
        <v>0</v>
      </c>
      <c r="BH432" s="150">
        <f>IF(N432="sníž. přenesená",J432,0)</f>
        <v>0</v>
      </c>
      <c r="BI432" s="150">
        <f>IF(N432="nulová",J432,0)</f>
        <v>0</v>
      </c>
      <c r="BJ432" s="17" t="s">
        <v>82</v>
      </c>
      <c r="BK432" s="150">
        <f>ROUND(I432*H432,2)</f>
        <v>0</v>
      </c>
      <c r="BL432" s="17" t="s">
        <v>179</v>
      </c>
      <c r="BM432" s="149" t="s">
        <v>628</v>
      </c>
    </row>
    <row r="433" spans="2:65" s="13" customFormat="1">
      <c r="B433" s="158"/>
      <c r="D433" s="152" t="s">
        <v>181</v>
      </c>
      <c r="E433" s="159" t="s">
        <v>1</v>
      </c>
      <c r="F433" s="160" t="s">
        <v>623</v>
      </c>
      <c r="H433" s="161">
        <v>95.52</v>
      </c>
      <c r="I433" s="162"/>
      <c r="L433" s="158"/>
      <c r="M433" s="163"/>
      <c r="T433" s="164"/>
      <c r="AT433" s="159" t="s">
        <v>181</v>
      </c>
      <c r="AU433" s="159" t="s">
        <v>84</v>
      </c>
      <c r="AV433" s="13" t="s">
        <v>84</v>
      </c>
      <c r="AW433" s="13" t="s">
        <v>32</v>
      </c>
      <c r="AX433" s="13" t="s">
        <v>75</v>
      </c>
      <c r="AY433" s="159" t="s">
        <v>173</v>
      </c>
    </row>
    <row r="434" spans="2:65" s="13" customFormat="1">
      <c r="B434" s="158"/>
      <c r="D434" s="152" t="s">
        <v>181</v>
      </c>
      <c r="E434" s="159" t="s">
        <v>1</v>
      </c>
      <c r="F434" s="160" t="s">
        <v>460</v>
      </c>
      <c r="H434" s="161">
        <v>-9.9</v>
      </c>
      <c r="I434" s="162"/>
      <c r="L434" s="158"/>
      <c r="M434" s="163"/>
      <c r="T434" s="164"/>
      <c r="AT434" s="159" t="s">
        <v>181</v>
      </c>
      <c r="AU434" s="159" t="s">
        <v>84</v>
      </c>
      <c r="AV434" s="13" t="s">
        <v>84</v>
      </c>
      <c r="AW434" s="13" t="s">
        <v>32</v>
      </c>
      <c r="AX434" s="13" t="s">
        <v>75</v>
      </c>
      <c r="AY434" s="159" t="s">
        <v>173</v>
      </c>
    </row>
    <row r="435" spans="2:65" s="13" customFormat="1">
      <c r="B435" s="158"/>
      <c r="D435" s="152" t="s">
        <v>181</v>
      </c>
      <c r="E435" s="159" t="s">
        <v>1</v>
      </c>
      <c r="F435" s="160" t="s">
        <v>624</v>
      </c>
      <c r="H435" s="161">
        <v>3.72</v>
      </c>
      <c r="I435" s="162"/>
      <c r="L435" s="158"/>
      <c r="M435" s="163"/>
      <c r="T435" s="164"/>
      <c r="AT435" s="159" t="s">
        <v>181</v>
      </c>
      <c r="AU435" s="159" t="s">
        <v>84</v>
      </c>
      <c r="AV435" s="13" t="s">
        <v>84</v>
      </c>
      <c r="AW435" s="13" t="s">
        <v>32</v>
      </c>
      <c r="AX435" s="13" t="s">
        <v>75</v>
      </c>
      <c r="AY435" s="159" t="s">
        <v>173</v>
      </c>
    </row>
    <row r="436" spans="2:65" s="14" customFormat="1">
      <c r="B436" s="165"/>
      <c r="D436" s="152" t="s">
        <v>181</v>
      </c>
      <c r="E436" s="166" t="s">
        <v>1</v>
      </c>
      <c r="F436" s="167" t="s">
        <v>219</v>
      </c>
      <c r="H436" s="168">
        <v>89.34</v>
      </c>
      <c r="I436" s="169"/>
      <c r="L436" s="165"/>
      <c r="M436" s="170"/>
      <c r="T436" s="171"/>
      <c r="AT436" s="166" t="s">
        <v>181</v>
      </c>
      <c r="AU436" s="166" t="s">
        <v>84</v>
      </c>
      <c r="AV436" s="14" t="s">
        <v>179</v>
      </c>
      <c r="AW436" s="14" t="s">
        <v>32</v>
      </c>
      <c r="AX436" s="14" t="s">
        <v>82</v>
      </c>
      <c r="AY436" s="166" t="s">
        <v>173</v>
      </c>
    </row>
    <row r="437" spans="2:65" s="1" customFormat="1" ht="24.2" customHeight="1">
      <c r="B437" s="32"/>
      <c r="C437" s="137" t="s">
        <v>629</v>
      </c>
      <c r="D437" s="137" t="s">
        <v>175</v>
      </c>
      <c r="E437" s="138" t="s">
        <v>630</v>
      </c>
      <c r="F437" s="139" t="s">
        <v>631</v>
      </c>
      <c r="G437" s="140" t="s">
        <v>307</v>
      </c>
      <c r="H437" s="141">
        <v>9.3000000000000007</v>
      </c>
      <c r="I437" s="142"/>
      <c r="J437" s="143">
        <f>ROUND(I437*H437,2)</f>
        <v>0</v>
      </c>
      <c r="K437" s="144"/>
      <c r="L437" s="32"/>
      <c r="M437" s="145" t="s">
        <v>1</v>
      </c>
      <c r="N437" s="146" t="s">
        <v>40</v>
      </c>
      <c r="P437" s="147">
        <f>O437*H437</f>
        <v>0</v>
      </c>
      <c r="Q437" s="147">
        <v>0</v>
      </c>
      <c r="R437" s="147">
        <f>Q437*H437</f>
        <v>0</v>
      </c>
      <c r="S437" s="147">
        <v>0</v>
      </c>
      <c r="T437" s="148">
        <f>S437*H437</f>
        <v>0</v>
      </c>
      <c r="AR437" s="149" t="s">
        <v>179</v>
      </c>
      <c r="AT437" s="149" t="s">
        <v>175</v>
      </c>
      <c r="AU437" s="149" t="s">
        <v>84</v>
      </c>
      <c r="AY437" s="17" t="s">
        <v>173</v>
      </c>
      <c r="BE437" s="150">
        <f>IF(N437="základní",J437,0)</f>
        <v>0</v>
      </c>
      <c r="BF437" s="150">
        <f>IF(N437="snížená",J437,0)</f>
        <v>0</v>
      </c>
      <c r="BG437" s="150">
        <f>IF(N437="zákl. přenesená",J437,0)</f>
        <v>0</v>
      </c>
      <c r="BH437" s="150">
        <f>IF(N437="sníž. přenesená",J437,0)</f>
        <v>0</v>
      </c>
      <c r="BI437" s="150">
        <f>IF(N437="nulová",J437,0)</f>
        <v>0</v>
      </c>
      <c r="BJ437" s="17" t="s">
        <v>82</v>
      </c>
      <c r="BK437" s="150">
        <f>ROUND(I437*H437,2)</f>
        <v>0</v>
      </c>
      <c r="BL437" s="17" t="s">
        <v>179</v>
      </c>
      <c r="BM437" s="149" t="s">
        <v>632</v>
      </c>
    </row>
    <row r="438" spans="2:65" s="13" customFormat="1">
      <c r="B438" s="158"/>
      <c r="D438" s="152" t="s">
        <v>181</v>
      </c>
      <c r="E438" s="159" t="s">
        <v>1</v>
      </c>
      <c r="F438" s="160" t="s">
        <v>633</v>
      </c>
      <c r="H438" s="161">
        <v>9.3000000000000007</v>
      </c>
      <c r="I438" s="162"/>
      <c r="L438" s="158"/>
      <c r="M438" s="163"/>
      <c r="T438" s="164"/>
      <c r="AT438" s="159" t="s">
        <v>181</v>
      </c>
      <c r="AU438" s="159" t="s">
        <v>84</v>
      </c>
      <c r="AV438" s="13" t="s">
        <v>84</v>
      </c>
      <c r="AW438" s="13" t="s">
        <v>32</v>
      </c>
      <c r="AX438" s="13" t="s">
        <v>82</v>
      </c>
      <c r="AY438" s="159" t="s">
        <v>173</v>
      </c>
    </row>
    <row r="439" spans="2:65" s="1" customFormat="1" ht="24.2" customHeight="1">
      <c r="B439" s="32"/>
      <c r="C439" s="172" t="s">
        <v>634</v>
      </c>
      <c r="D439" s="172" t="s">
        <v>269</v>
      </c>
      <c r="E439" s="173" t="s">
        <v>635</v>
      </c>
      <c r="F439" s="174" t="s">
        <v>636</v>
      </c>
      <c r="G439" s="175" t="s">
        <v>307</v>
      </c>
      <c r="H439" s="176">
        <v>9.7650000000000006</v>
      </c>
      <c r="I439" s="177"/>
      <c r="J439" s="178">
        <f>ROUND(I439*H439,2)</f>
        <v>0</v>
      </c>
      <c r="K439" s="179"/>
      <c r="L439" s="180"/>
      <c r="M439" s="181" t="s">
        <v>1</v>
      </c>
      <c r="N439" s="182" t="s">
        <v>40</v>
      </c>
      <c r="P439" s="147">
        <f>O439*H439</f>
        <v>0</v>
      </c>
      <c r="Q439" s="147">
        <v>3.0000000000000001E-5</v>
      </c>
      <c r="R439" s="147">
        <f>Q439*H439</f>
        <v>2.9295000000000005E-4</v>
      </c>
      <c r="S439" s="147">
        <v>0</v>
      </c>
      <c r="T439" s="148">
        <f>S439*H439</f>
        <v>0</v>
      </c>
      <c r="AR439" s="149" t="s">
        <v>214</v>
      </c>
      <c r="AT439" s="149" t="s">
        <v>269</v>
      </c>
      <c r="AU439" s="149" t="s">
        <v>84</v>
      </c>
      <c r="AY439" s="17" t="s">
        <v>173</v>
      </c>
      <c r="BE439" s="150">
        <f>IF(N439="základní",J439,0)</f>
        <v>0</v>
      </c>
      <c r="BF439" s="150">
        <f>IF(N439="snížená",J439,0)</f>
        <v>0</v>
      </c>
      <c r="BG439" s="150">
        <f>IF(N439="zákl. přenesená",J439,0)</f>
        <v>0</v>
      </c>
      <c r="BH439" s="150">
        <f>IF(N439="sníž. přenesená",J439,0)</f>
        <v>0</v>
      </c>
      <c r="BI439" s="150">
        <f>IF(N439="nulová",J439,0)</f>
        <v>0</v>
      </c>
      <c r="BJ439" s="17" t="s">
        <v>82</v>
      </c>
      <c r="BK439" s="150">
        <f>ROUND(I439*H439,2)</f>
        <v>0</v>
      </c>
      <c r="BL439" s="17" t="s">
        <v>179</v>
      </c>
      <c r="BM439" s="149" t="s">
        <v>637</v>
      </c>
    </row>
    <row r="440" spans="2:65" s="13" customFormat="1">
      <c r="B440" s="158"/>
      <c r="D440" s="152" t="s">
        <v>181</v>
      </c>
      <c r="E440" s="159" t="s">
        <v>1</v>
      </c>
      <c r="F440" s="160" t="s">
        <v>638</v>
      </c>
      <c r="H440" s="161">
        <v>9.3000000000000007</v>
      </c>
      <c r="I440" s="162"/>
      <c r="L440" s="158"/>
      <c r="M440" s="163"/>
      <c r="T440" s="164"/>
      <c r="AT440" s="159" t="s">
        <v>181</v>
      </c>
      <c r="AU440" s="159" t="s">
        <v>84</v>
      </c>
      <c r="AV440" s="13" t="s">
        <v>84</v>
      </c>
      <c r="AW440" s="13" t="s">
        <v>32</v>
      </c>
      <c r="AX440" s="13" t="s">
        <v>75</v>
      </c>
      <c r="AY440" s="159" t="s">
        <v>173</v>
      </c>
    </row>
    <row r="441" spans="2:65" s="13" customFormat="1">
      <c r="B441" s="158"/>
      <c r="D441" s="152" t="s">
        <v>181</v>
      </c>
      <c r="E441" s="159" t="s">
        <v>1</v>
      </c>
      <c r="F441" s="160" t="s">
        <v>639</v>
      </c>
      <c r="H441" s="161">
        <v>9.7650000000000006</v>
      </c>
      <c r="I441" s="162"/>
      <c r="L441" s="158"/>
      <c r="M441" s="163"/>
      <c r="T441" s="164"/>
      <c r="AT441" s="159" t="s">
        <v>181</v>
      </c>
      <c r="AU441" s="159" t="s">
        <v>84</v>
      </c>
      <c r="AV441" s="13" t="s">
        <v>84</v>
      </c>
      <c r="AW441" s="13" t="s">
        <v>32</v>
      </c>
      <c r="AX441" s="13" t="s">
        <v>82</v>
      </c>
      <c r="AY441" s="159" t="s">
        <v>173</v>
      </c>
    </row>
    <row r="442" spans="2:65" s="1" customFormat="1" ht="24.2" customHeight="1">
      <c r="B442" s="32"/>
      <c r="C442" s="137" t="s">
        <v>640</v>
      </c>
      <c r="D442" s="137" t="s">
        <v>175</v>
      </c>
      <c r="E442" s="138" t="s">
        <v>641</v>
      </c>
      <c r="F442" s="139" t="s">
        <v>642</v>
      </c>
      <c r="G442" s="140" t="s">
        <v>307</v>
      </c>
      <c r="H442" s="141">
        <v>9.1999999999999993</v>
      </c>
      <c r="I442" s="142"/>
      <c r="J442" s="143">
        <f>ROUND(I442*H442,2)</f>
        <v>0</v>
      </c>
      <c r="K442" s="144"/>
      <c r="L442" s="32"/>
      <c r="M442" s="145" t="s">
        <v>1</v>
      </c>
      <c r="N442" s="146" t="s">
        <v>40</v>
      </c>
      <c r="P442" s="147">
        <f>O442*H442</f>
        <v>0</v>
      </c>
      <c r="Q442" s="147">
        <v>0</v>
      </c>
      <c r="R442" s="147">
        <f>Q442*H442</f>
        <v>0</v>
      </c>
      <c r="S442" s="147">
        <v>0</v>
      </c>
      <c r="T442" s="148">
        <f>S442*H442</f>
        <v>0</v>
      </c>
      <c r="AR442" s="149" t="s">
        <v>179</v>
      </c>
      <c r="AT442" s="149" t="s">
        <v>175</v>
      </c>
      <c r="AU442" s="149" t="s">
        <v>84</v>
      </c>
      <c r="AY442" s="17" t="s">
        <v>173</v>
      </c>
      <c r="BE442" s="150">
        <f>IF(N442="základní",J442,0)</f>
        <v>0</v>
      </c>
      <c r="BF442" s="150">
        <f>IF(N442="snížená",J442,0)</f>
        <v>0</v>
      </c>
      <c r="BG442" s="150">
        <f>IF(N442="zákl. přenesená",J442,0)</f>
        <v>0</v>
      </c>
      <c r="BH442" s="150">
        <f>IF(N442="sníž. přenesená",J442,0)</f>
        <v>0</v>
      </c>
      <c r="BI442" s="150">
        <f>IF(N442="nulová",J442,0)</f>
        <v>0</v>
      </c>
      <c r="BJ442" s="17" t="s">
        <v>82</v>
      </c>
      <c r="BK442" s="150">
        <f>ROUND(I442*H442,2)</f>
        <v>0</v>
      </c>
      <c r="BL442" s="17" t="s">
        <v>179</v>
      </c>
      <c r="BM442" s="149" t="s">
        <v>643</v>
      </c>
    </row>
    <row r="443" spans="2:65" s="13" customFormat="1">
      <c r="B443" s="158"/>
      <c r="D443" s="152" t="s">
        <v>181</v>
      </c>
      <c r="E443" s="159" t="s">
        <v>1</v>
      </c>
      <c r="F443" s="160" t="s">
        <v>644</v>
      </c>
      <c r="H443" s="161">
        <v>9.1999999999999993</v>
      </c>
      <c r="I443" s="162"/>
      <c r="L443" s="158"/>
      <c r="M443" s="163"/>
      <c r="T443" s="164"/>
      <c r="AT443" s="159" t="s">
        <v>181</v>
      </c>
      <c r="AU443" s="159" t="s">
        <v>84</v>
      </c>
      <c r="AV443" s="13" t="s">
        <v>84</v>
      </c>
      <c r="AW443" s="13" t="s">
        <v>32</v>
      </c>
      <c r="AX443" s="13" t="s">
        <v>82</v>
      </c>
      <c r="AY443" s="159" t="s">
        <v>173</v>
      </c>
    </row>
    <row r="444" spans="2:65" s="1" customFormat="1" ht="24.2" customHeight="1">
      <c r="B444" s="32"/>
      <c r="C444" s="172" t="s">
        <v>645</v>
      </c>
      <c r="D444" s="172" t="s">
        <v>269</v>
      </c>
      <c r="E444" s="173" t="s">
        <v>646</v>
      </c>
      <c r="F444" s="174" t="s">
        <v>647</v>
      </c>
      <c r="G444" s="175" t="s">
        <v>307</v>
      </c>
      <c r="H444" s="176">
        <v>9.66</v>
      </c>
      <c r="I444" s="177"/>
      <c r="J444" s="178">
        <f>ROUND(I444*H444,2)</f>
        <v>0</v>
      </c>
      <c r="K444" s="179"/>
      <c r="L444" s="180"/>
      <c r="M444" s="181" t="s">
        <v>1</v>
      </c>
      <c r="N444" s="182" t="s">
        <v>40</v>
      </c>
      <c r="P444" s="147">
        <f>O444*H444</f>
        <v>0</v>
      </c>
      <c r="Q444" s="147">
        <v>1E-4</v>
      </c>
      <c r="R444" s="147">
        <f>Q444*H444</f>
        <v>9.6600000000000006E-4</v>
      </c>
      <c r="S444" s="147">
        <v>0</v>
      </c>
      <c r="T444" s="148">
        <f>S444*H444</f>
        <v>0</v>
      </c>
      <c r="AR444" s="149" t="s">
        <v>214</v>
      </c>
      <c r="AT444" s="149" t="s">
        <v>269</v>
      </c>
      <c r="AU444" s="149" t="s">
        <v>84</v>
      </c>
      <c r="AY444" s="17" t="s">
        <v>173</v>
      </c>
      <c r="BE444" s="150">
        <f>IF(N444="základní",J444,0)</f>
        <v>0</v>
      </c>
      <c r="BF444" s="150">
        <f>IF(N444="snížená",J444,0)</f>
        <v>0</v>
      </c>
      <c r="BG444" s="150">
        <f>IF(N444="zákl. přenesená",J444,0)</f>
        <v>0</v>
      </c>
      <c r="BH444" s="150">
        <f>IF(N444="sníž. přenesená",J444,0)</f>
        <v>0</v>
      </c>
      <c r="BI444" s="150">
        <f>IF(N444="nulová",J444,0)</f>
        <v>0</v>
      </c>
      <c r="BJ444" s="17" t="s">
        <v>82</v>
      </c>
      <c r="BK444" s="150">
        <f>ROUND(I444*H444,2)</f>
        <v>0</v>
      </c>
      <c r="BL444" s="17" t="s">
        <v>179</v>
      </c>
      <c r="BM444" s="149" t="s">
        <v>648</v>
      </c>
    </row>
    <row r="445" spans="2:65" s="13" customFormat="1">
      <c r="B445" s="158"/>
      <c r="D445" s="152" t="s">
        <v>181</v>
      </c>
      <c r="E445" s="159" t="s">
        <v>1</v>
      </c>
      <c r="F445" s="160" t="s">
        <v>649</v>
      </c>
      <c r="H445" s="161">
        <v>9.1999999999999993</v>
      </c>
      <c r="I445" s="162"/>
      <c r="L445" s="158"/>
      <c r="M445" s="163"/>
      <c r="T445" s="164"/>
      <c r="AT445" s="159" t="s">
        <v>181</v>
      </c>
      <c r="AU445" s="159" t="s">
        <v>84</v>
      </c>
      <c r="AV445" s="13" t="s">
        <v>84</v>
      </c>
      <c r="AW445" s="13" t="s">
        <v>32</v>
      </c>
      <c r="AX445" s="13" t="s">
        <v>75</v>
      </c>
      <c r="AY445" s="159" t="s">
        <v>173</v>
      </c>
    </row>
    <row r="446" spans="2:65" s="13" customFormat="1">
      <c r="B446" s="158"/>
      <c r="D446" s="152" t="s">
        <v>181</v>
      </c>
      <c r="E446" s="159" t="s">
        <v>1</v>
      </c>
      <c r="F446" s="160" t="s">
        <v>650</v>
      </c>
      <c r="H446" s="161">
        <v>9.66</v>
      </c>
      <c r="I446" s="162"/>
      <c r="L446" s="158"/>
      <c r="M446" s="163"/>
      <c r="T446" s="164"/>
      <c r="AT446" s="159" t="s">
        <v>181</v>
      </c>
      <c r="AU446" s="159" t="s">
        <v>84</v>
      </c>
      <c r="AV446" s="13" t="s">
        <v>84</v>
      </c>
      <c r="AW446" s="13" t="s">
        <v>32</v>
      </c>
      <c r="AX446" s="13" t="s">
        <v>82</v>
      </c>
      <c r="AY446" s="159" t="s">
        <v>173</v>
      </c>
    </row>
    <row r="447" spans="2:65" s="1" customFormat="1" ht="24.2" customHeight="1">
      <c r="B447" s="32"/>
      <c r="C447" s="137" t="s">
        <v>651</v>
      </c>
      <c r="D447" s="137" t="s">
        <v>175</v>
      </c>
      <c r="E447" s="138" t="s">
        <v>652</v>
      </c>
      <c r="F447" s="139" t="s">
        <v>653</v>
      </c>
      <c r="G447" s="140" t="s">
        <v>197</v>
      </c>
      <c r="H447" s="141">
        <v>89.34</v>
      </c>
      <c r="I447" s="142"/>
      <c r="J447" s="143">
        <f>ROUND(I447*H447,2)</f>
        <v>0</v>
      </c>
      <c r="K447" s="144"/>
      <c r="L447" s="32"/>
      <c r="M447" s="145" t="s">
        <v>1</v>
      </c>
      <c r="N447" s="146" t="s">
        <v>40</v>
      </c>
      <c r="P447" s="147">
        <f>O447*H447</f>
        <v>0</v>
      </c>
      <c r="Q447" s="147">
        <v>2.3099999999999999E-2</v>
      </c>
      <c r="R447" s="147">
        <f>Q447*H447</f>
        <v>2.0637539999999999</v>
      </c>
      <c r="S447" s="147">
        <v>0</v>
      </c>
      <c r="T447" s="148">
        <f>S447*H447</f>
        <v>0</v>
      </c>
      <c r="AR447" s="149" t="s">
        <v>179</v>
      </c>
      <c r="AT447" s="149" t="s">
        <v>175</v>
      </c>
      <c r="AU447" s="149" t="s">
        <v>84</v>
      </c>
      <c r="AY447" s="17" t="s">
        <v>173</v>
      </c>
      <c r="BE447" s="150">
        <f>IF(N447="základní",J447,0)</f>
        <v>0</v>
      </c>
      <c r="BF447" s="150">
        <f>IF(N447="snížená",J447,0)</f>
        <v>0</v>
      </c>
      <c r="BG447" s="150">
        <f>IF(N447="zákl. přenesená",J447,0)</f>
        <v>0</v>
      </c>
      <c r="BH447" s="150">
        <f>IF(N447="sníž. přenesená",J447,0)</f>
        <v>0</v>
      </c>
      <c r="BI447" s="150">
        <f>IF(N447="nulová",J447,0)</f>
        <v>0</v>
      </c>
      <c r="BJ447" s="17" t="s">
        <v>82</v>
      </c>
      <c r="BK447" s="150">
        <f>ROUND(I447*H447,2)</f>
        <v>0</v>
      </c>
      <c r="BL447" s="17" t="s">
        <v>179</v>
      </c>
      <c r="BM447" s="149" t="s">
        <v>654</v>
      </c>
    </row>
    <row r="448" spans="2:65" s="13" customFormat="1">
      <c r="B448" s="158"/>
      <c r="D448" s="152" t="s">
        <v>181</v>
      </c>
      <c r="E448" s="159" t="s">
        <v>1</v>
      </c>
      <c r="F448" s="160" t="s">
        <v>623</v>
      </c>
      <c r="H448" s="161">
        <v>95.52</v>
      </c>
      <c r="I448" s="162"/>
      <c r="L448" s="158"/>
      <c r="M448" s="163"/>
      <c r="T448" s="164"/>
      <c r="AT448" s="159" t="s">
        <v>181</v>
      </c>
      <c r="AU448" s="159" t="s">
        <v>84</v>
      </c>
      <c r="AV448" s="13" t="s">
        <v>84</v>
      </c>
      <c r="AW448" s="13" t="s">
        <v>32</v>
      </c>
      <c r="AX448" s="13" t="s">
        <v>75</v>
      </c>
      <c r="AY448" s="159" t="s">
        <v>173</v>
      </c>
    </row>
    <row r="449" spans="2:65" s="13" customFormat="1">
      <c r="B449" s="158"/>
      <c r="D449" s="152" t="s">
        <v>181</v>
      </c>
      <c r="E449" s="159" t="s">
        <v>1</v>
      </c>
      <c r="F449" s="160" t="s">
        <v>460</v>
      </c>
      <c r="H449" s="161">
        <v>-9.9</v>
      </c>
      <c r="I449" s="162"/>
      <c r="L449" s="158"/>
      <c r="M449" s="163"/>
      <c r="T449" s="164"/>
      <c r="AT449" s="159" t="s">
        <v>181</v>
      </c>
      <c r="AU449" s="159" t="s">
        <v>84</v>
      </c>
      <c r="AV449" s="13" t="s">
        <v>84</v>
      </c>
      <c r="AW449" s="13" t="s">
        <v>32</v>
      </c>
      <c r="AX449" s="13" t="s">
        <v>75</v>
      </c>
      <c r="AY449" s="159" t="s">
        <v>173</v>
      </c>
    </row>
    <row r="450" spans="2:65" s="13" customFormat="1">
      <c r="B450" s="158"/>
      <c r="D450" s="152" t="s">
        <v>181</v>
      </c>
      <c r="E450" s="159" t="s">
        <v>1</v>
      </c>
      <c r="F450" s="160" t="s">
        <v>624</v>
      </c>
      <c r="H450" s="161">
        <v>3.72</v>
      </c>
      <c r="I450" s="162"/>
      <c r="L450" s="158"/>
      <c r="M450" s="163"/>
      <c r="T450" s="164"/>
      <c r="AT450" s="159" t="s">
        <v>181</v>
      </c>
      <c r="AU450" s="159" t="s">
        <v>84</v>
      </c>
      <c r="AV450" s="13" t="s">
        <v>84</v>
      </c>
      <c r="AW450" s="13" t="s">
        <v>32</v>
      </c>
      <c r="AX450" s="13" t="s">
        <v>75</v>
      </c>
      <c r="AY450" s="159" t="s">
        <v>173</v>
      </c>
    </row>
    <row r="451" spans="2:65" s="14" customFormat="1">
      <c r="B451" s="165"/>
      <c r="D451" s="152" t="s">
        <v>181</v>
      </c>
      <c r="E451" s="166" t="s">
        <v>1</v>
      </c>
      <c r="F451" s="167" t="s">
        <v>219</v>
      </c>
      <c r="H451" s="168">
        <v>89.34</v>
      </c>
      <c r="I451" s="169"/>
      <c r="L451" s="165"/>
      <c r="M451" s="170"/>
      <c r="T451" s="171"/>
      <c r="AT451" s="166" t="s">
        <v>181</v>
      </c>
      <c r="AU451" s="166" t="s">
        <v>84</v>
      </c>
      <c r="AV451" s="14" t="s">
        <v>179</v>
      </c>
      <c r="AW451" s="14" t="s">
        <v>32</v>
      </c>
      <c r="AX451" s="14" t="s">
        <v>82</v>
      </c>
      <c r="AY451" s="166" t="s">
        <v>173</v>
      </c>
    </row>
    <row r="452" spans="2:65" s="1" customFormat="1" ht="24.2" customHeight="1">
      <c r="B452" s="32"/>
      <c r="C452" s="137" t="s">
        <v>655</v>
      </c>
      <c r="D452" s="137" t="s">
        <v>175</v>
      </c>
      <c r="E452" s="138" t="s">
        <v>656</v>
      </c>
      <c r="F452" s="139" t="s">
        <v>657</v>
      </c>
      <c r="G452" s="140" t="s">
        <v>197</v>
      </c>
      <c r="H452" s="141">
        <v>3.48</v>
      </c>
      <c r="I452" s="142"/>
      <c r="J452" s="143">
        <f>ROUND(I452*H452,2)</f>
        <v>0</v>
      </c>
      <c r="K452" s="144"/>
      <c r="L452" s="32"/>
      <c r="M452" s="145" t="s">
        <v>1</v>
      </c>
      <c r="N452" s="146" t="s">
        <v>40</v>
      </c>
      <c r="P452" s="147">
        <f>O452*H452</f>
        <v>0</v>
      </c>
      <c r="Q452" s="147">
        <v>3.2000000000000002E-3</v>
      </c>
      <c r="R452" s="147">
        <f>Q452*H452</f>
        <v>1.1136E-2</v>
      </c>
      <c r="S452" s="147">
        <v>0</v>
      </c>
      <c r="T452" s="148">
        <f>S452*H452</f>
        <v>0</v>
      </c>
      <c r="AR452" s="149" t="s">
        <v>179</v>
      </c>
      <c r="AT452" s="149" t="s">
        <v>175</v>
      </c>
      <c r="AU452" s="149" t="s">
        <v>84</v>
      </c>
      <c r="AY452" s="17" t="s">
        <v>173</v>
      </c>
      <c r="BE452" s="150">
        <f>IF(N452="základní",J452,0)</f>
        <v>0</v>
      </c>
      <c r="BF452" s="150">
        <f>IF(N452="snížená",J452,0)</f>
        <v>0</v>
      </c>
      <c r="BG452" s="150">
        <f>IF(N452="zákl. přenesená",J452,0)</f>
        <v>0</v>
      </c>
      <c r="BH452" s="150">
        <f>IF(N452="sníž. přenesená",J452,0)</f>
        <v>0</v>
      </c>
      <c r="BI452" s="150">
        <f>IF(N452="nulová",J452,0)</f>
        <v>0</v>
      </c>
      <c r="BJ452" s="17" t="s">
        <v>82</v>
      </c>
      <c r="BK452" s="150">
        <f>ROUND(I452*H452,2)</f>
        <v>0</v>
      </c>
      <c r="BL452" s="17" t="s">
        <v>179</v>
      </c>
      <c r="BM452" s="149" t="s">
        <v>658</v>
      </c>
    </row>
    <row r="453" spans="2:65" s="12" customFormat="1">
      <c r="B453" s="151"/>
      <c r="D453" s="152" t="s">
        <v>181</v>
      </c>
      <c r="E453" s="153" t="s">
        <v>1</v>
      </c>
      <c r="F453" s="154" t="s">
        <v>659</v>
      </c>
      <c r="H453" s="153" t="s">
        <v>1</v>
      </c>
      <c r="I453" s="155"/>
      <c r="L453" s="151"/>
      <c r="M453" s="156"/>
      <c r="T453" s="157"/>
      <c r="AT453" s="153" t="s">
        <v>181</v>
      </c>
      <c r="AU453" s="153" t="s">
        <v>84</v>
      </c>
      <c r="AV453" s="12" t="s">
        <v>82</v>
      </c>
      <c r="AW453" s="12" t="s">
        <v>32</v>
      </c>
      <c r="AX453" s="12" t="s">
        <v>75</v>
      </c>
      <c r="AY453" s="153" t="s">
        <v>173</v>
      </c>
    </row>
    <row r="454" spans="2:65" s="13" customFormat="1">
      <c r="B454" s="158"/>
      <c r="D454" s="152" t="s">
        <v>181</v>
      </c>
      <c r="E454" s="159" t="s">
        <v>1</v>
      </c>
      <c r="F454" s="160" t="s">
        <v>660</v>
      </c>
      <c r="H454" s="161">
        <v>3.32</v>
      </c>
      <c r="I454" s="162"/>
      <c r="L454" s="158"/>
      <c r="M454" s="163"/>
      <c r="T454" s="164"/>
      <c r="AT454" s="159" t="s">
        <v>181</v>
      </c>
      <c r="AU454" s="159" t="s">
        <v>84</v>
      </c>
      <c r="AV454" s="13" t="s">
        <v>84</v>
      </c>
      <c r="AW454" s="13" t="s">
        <v>32</v>
      </c>
      <c r="AX454" s="13" t="s">
        <v>75</v>
      </c>
      <c r="AY454" s="159" t="s">
        <v>173</v>
      </c>
    </row>
    <row r="455" spans="2:65" s="13" customFormat="1">
      <c r="B455" s="158"/>
      <c r="D455" s="152" t="s">
        <v>181</v>
      </c>
      <c r="E455" s="159" t="s">
        <v>1</v>
      </c>
      <c r="F455" s="160" t="s">
        <v>661</v>
      </c>
      <c r="H455" s="161">
        <v>0.16</v>
      </c>
      <c r="I455" s="162"/>
      <c r="L455" s="158"/>
      <c r="M455" s="163"/>
      <c r="T455" s="164"/>
      <c r="AT455" s="159" t="s">
        <v>181</v>
      </c>
      <c r="AU455" s="159" t="s">
        <v>84</v>
      </c>
      <c r="AV455" s="13" t="s">
        <v>84</v>
      </c>
      <c r="AW455" s="13" t="s">
        <v>32</v>
      </c>
      <c r="AX455" s="13" t="s">
        <v>75</v>
      </c>
      <c r="AY455" s="159" t="s">
        <v>173</v>
      </c>
    </row>
    <row r="456" spans="2:65" s="14" customFormat="1">
      <c r="B456" s="165"/>
      <c r="D456" s="152" t="s">
        <v>181</v>
      </c>
      <c r="E456" s="166" t="s">
        <v>1</v>
      </c>
      <c r="F456" s="167" t="s">
        <v>219</v>
      </c>
      <c r="H456" s="168">
        <v>3.48</v>
      </c>
      <c r="I456" s="169"/>
      <c r="L456" s="165"/>
      <c r="M456" s="170"/>
      <c r="T456" s="171"/>
      <c r="AT456" s="166" t="s">
        <v>181</v>
      </c>
      <c r="AU456" s="166" t="s">
        <v>84</v>
      </c>
      <c r="AV456" s="14" t="s">
        <v>179</v>
      </c>
      <c r="AW456" s="14" t="s">
        <v>32</v>
      </c>
      <c r="AX456" s="14" t="s">
        <v>82</v>
      </c>
      <c r="AY456" s="166" t="s">
        <v>173</v>
      </c>
    </row>
    <row r="457" spans="2:65" s="1" customFormat="1" ht="24.2" customHeight="1">
      <c r="B457" s="32"/>
      <c r="C457" s="137" t="s">
        <v>662</v>
      </c>
      <c r="D457" s="137" t="s">
        <v>175</v>
      </c>
      <c r="E457" s="138" t="s">
        <v>663</v>
      </c>
      <c r="F457" s="139" t="s">
        <v>664</v>
      </c>
      <c r="G457" s="140" t="s">
        <v>197</v>
      </c>
      <c r="H457" s="141">
        <v>85.86</v>
      </c>
      <c r="I457" s="142"/>
      <c r="J457" s="143">
        <f>ROUND(I457*H457,2)</f>
        <v>0</v>
      </c>
      <c r="K457" s="144"/>
      <c r="L457" s="32"/>
      <c r="M457" s="145" t="s">
        <v>1</v>
      </c>
      <c r="N457" s="146" t="s">
        <v>40</v>
      </c>
      <c r="P457" s="147">
        <f>O457*H457</f>
        <v>0</v>
      </c>
      <c r="Q457" s="147">
        <v>3.3E-3</v>
      </c>
      <c r="R457" s="147">
        <f>Q457*H457</f>
        <v>0.28333799999999998</v>
      </c>
      <c r="S457" s="147">
        <v>0</v>
      </c>
      <c r="T457" s="148">
        <f>S457*H457</f>
        <v>0</v>
      </c>
      <c r="AR457" s="149" t="s">
        <v>179</v>
      </c>
      <c r="AT457" s="149" t="s">
        <v>175</v>
      </c>
      <c r="AU457" s="149" t="s">
        <v>84</v>
      </c>
      <c r="AY457" s="17" t="s">
        <v>173</v>
      </c>
      <c r="BE457" s="150">
        <f>IF(N457="základní",J457,0)</f>
        <v>0</v>
      </c>
      <c r="BF457" s="150">
        <f>IF(N457="snížená",J457,0)</f>
        <v>0</v>
      </c>
      <c r="BG457" s="150">
        <f>IF(N457="zákl. přenesená",J457,0)</f>
        <v>0</v>
      </c>
      <c r="BH457" s="150">
        <f>IF(N457="sníž. přenesená",J457,0)</f>
        <v>0</v>
      </c>
      <c r="BI457" s="150">
        <f>IF(N457="nulová",J457,0)</f>
        <v>0</v>
      </c>
      <c r="BJ457" s="17" t="s">
        <v>82</v>
      </c>
      <c r="BK457" s="150">
        <f>ROUND(I457*H457,2)</f>
        <v>0</v>
      </c>
      <c r="BL457" s="17" t="s">
        <v>179</v>
      </c>
      <c r="BM457" s="149" t="s">
        <v>665</v>
      </c>
    </row>
    <row r="458" spans="2:65" s="13" customFormat="1">
      <c r="B458" s="158"/>
      <c r="D458" s="152" t="s">
        <v>181</v>
      </c>
      <c r="E458" s="159" t="s">
        <v>1</v>
      </c>
      <c r="F458" s="160" t="s">
        <v>623</v>
      </c>
      <c r="H458" s="161">
        <v>95.52</v>
      </c>
      <c r="I458" s="162"/>
      <c r="L458" s="158"/>
      <c r="M458" s="163"/>
      <c r="T458" s="164"/>
      <c r="AT458" s="159" t="s">
        <v>181</v>
      </c>
      <c r="AU458" s="159" t="s">
        <v>84</v>
      </c>
      <c r="AV458" s="13" t="s">
        <v>84</v>
      </c>
      <c r="AW458" s="13" t="s">
        <v>32</v>
      </c>
      <c r="AX458" s="13" t="s">
        <v>75</v>
      </c>
      <c r="AY458" s="159" t="s">
        <v>173</v>
      </c>
    </row>
    <row r="459" spans="2:65" s="13" customFormat="1">
      <c r="B459" s="158"/>
      <c r="D459" s="152" t="s">
        <v>181</v>
      </c>
      <c r="E459" s="159" t="s">
        <v>1</v>
      </c>
      <c r="F459" s="160" t="s">
        <v>460</v>
      </c>
      <c r="H459" s="161">
        <v>-9.9</v>
      </c>
      <c r="I459" s="162"/>
      <c r="L459" s="158"/>
      <c r="M459" s="163"/>
      <c r="T459" s="164"/>
      <c r="AT459" s="159" t="s">
        <v>181</v>
      </c>
      <c r="AU459" s="159" t="s">
        <v>84</v>
      </c>
      <c r="AV459" s="13" t="s">
        <v>84</v>
      </c>
      <c r="AW459" s="13" t="s">
        <v>32</v>
      </c>
      <c r="AX459" s="13" t="s">
        <v>75</v>
      </c>
      <c r="AY459" s="159" t="s">
        <v>173</v>
      </c>
    </row>
    <row r="460" spans="2:65" s="13" customFormat="1">
      <c r="B460" s="158"/>
      <c r="D460" s="152" t="s">
        <v>181</v>
      </c>
      <c r="E460" s="159" t="s">
        <v>1</v>
      </c>
      <c r="F460" s="160" t="s">
        <v>624</v>
      </c>
      <c r="H460" s="161">
        <v>3.72</v>
      </c>
      <c r="I460" s="162"/>
      <c r="L460" s="158"/>
      <c r="M460" s="163"/>
      <c r="T460" s="164"/>
      <c r="AT460" s="159" t="s">
        <v>181</v>
      </c>
      <c r="AU460" s="159" t="s">
        <v>84</v>
      </c>
      <c r="AV460" s="13" t="s">
        <v>84</v>
      </c>
      <c r="AW460" s="13" t="s">
        <v>32</v>
      </c>
      <c r="AX460" s="13" t="s">
        <v>75</v>
      </c>
      <c r="AY460" s="159" t="s">
        <v>173</v>
      </c>
    </row>
    <row r="461" spans="2:65" s="12" customFormat="1">
      <c r="B461" s="151"/>
      <c r="D461" s="152" t="s">
        <v>181</v>
      </c>
      <c r="E461" s="153" t="s">
        <v>1</v>
      </c>
      <c r="F461" s="154" t="s">
        <v>666</v>
      </c>
      <c r="H461" s="153" t="s">
        <v>1</v>
      </c>
      <c r="I461" s="155"/>
      <c r="L461" s="151"/>
      <c r="M461" s="156"/>
      <c r="T461" s="157"/>
      <c r="AT461" s="153" t="s">
        <v>181</v>
      </c>
      <c r="AU461" s="153" t="s">
        <v>84</v>
      </c>
      <c r="AV461" s="12" t="s">
        <v>82</v>
      </c>
      <c r="AW461" s="12" t="s">
        <v>32</v>
      </c>
      <c r="AX461" s="12" t="s">
        <v>75</v>
      </c>
      <c r="AY461" s="153" t="s">
        <v>173</v>
      </c>
    </row>
    <row r="462" spans="2:65" s="13" customFormat="1">
      <c r="B462" s="158"/>
      <c r="D462" s="152" t="s">
        <v>181</v>
      </c>
      <c r="E462" s="159" t="s">
        <v>1</v>
      </c>
      <c r="F462" s="160" t="s">
        <v>667</v>
      </c>
      <c r="H462" s="161">
        <v>-3.32</v>
      </c>
      <c r="I462" s="162"/>
      <c r="L462" s="158"/>
      <c r="M462" s="163"/>
      <c r="T462" s="164"/>
      <c r="AT462" s="159" t="s">
        <v>181</v>
      </c>
      <c r="AU462" s="159" t="s">
        <v>84</v>
      </c>
      <c r="AV462" s="13" t="s">
        <v>84</v>
      </c>
      <c r="AW462" s="13" t="s">
        <v>32</v>
      </c>
      <c r="AX462" s="13" t="s">
        <v>75</v>
      </c>
      <c r="AY462" s="159" t="s">
        <v>173</v>
      </c>
    </row>
    <row r="463" spans="2:65" s="13" customFormat="1">
      <c r="B463" s="158"/>
      <c r="D463" s="152" t="s">
        <v>181</v>
      </c>
      <c r="E463" s="159" t="s">
        <v>1</v>
      </c>
      <c r="F463" s="160" t="s">
        <v>668</v>
      </c>
      <c r="H463" s="161">
        <v>-0.16</v>
      </c>
      <c r="I463" s="162"/>
      <c r="L463" s="158"/>
      <c r="M463" s="163"/>
      <c r="T463" s="164"/>
      <c r="AT463" s="159" t="s">
        <v>181</v>
      </c>
      <c r="AU463" s="159" t="s">
        <v>84</v>
      </c>
      <c r="AV463" s="13" t="s">
        <v>84</v>
      </c>
      <c r="AW463" s="13" t="s">
        <v>32</v>
      </c>
      <c r="AX463" s="13" t="s">
        <v>75</v>
      </c>
      <c r="AY463" s="159" t="s">
        <v>173</v>
      </c>
    </row>
    <row r="464" spans="2:65" s="14" customFormat="1">
      <c r="B464" s="165"/>
      <c r="D464" s="152" t="s">
        <v>181</v>
      </c>
      <c r="E464" s="166" t="s">
        <v>1</v>
      </c>
      <c r="F464" s="167" t="s">
        <v>219</v>
      </c>
      <c r="H464" s="168">
        <v>85.86</v>
      </c>
      <c r="I464" s="169"/>
      <c r="L464" s="165"/>
      <c r="M464" s="170"/>
      <c r="T464" s="171"/>
      <c r="AT464" s="166" t="s">
        <v>181</v>
      </c>
      <c r="AU464" s="166" t="s">
        <v>84</v>
      </c>
      <c r="AV464" s="14" t="s">
        <v>179</v>
      </c>
      <c r="AW464" s="14" t="s">
        <v>32</v>
      </c>
      <c r="AX464" s="14" t="s">
        <v>82</v>
      </c>
      <c r="AY464" s="166" t="s">
        <v>173</v>
      </c>
    </row>
    <row r="465" spans="2:65" s="1" customFormat="1" ht="16.5" customHeight="1">
      <c r="B465" s="32"/>
      <c r="C465" s="137" t="s">
        <v>669</v>
      </c>
      <c r="D465" s="137" t="s">
        <v>175</v>
      </c>
      <c r="E465" s="138" t="s">
        <v>670</v>
      </c>
      <c r="F465" s="139" t="s">
        <v>671</v>
      </c>
      <c r="G465" s="140" t="s">
        <v>197</v>
      </c>
      <c r="H465" s="141">
        <v>89.34</v>
      </c>
      <c r="I465" s="142"/>
      <c r="J465" s="143">
        <f>ROUND(I465*H465,2)</f>
        <v>0</v>
      </c>
      <c r="K465" s="144"/>
      <c r="L465" s="32"/>
      <c r="M465" s="145" t="s">
        <v>1</v>
      </c>
      <c r="N465" s="146" t="s">
        <v>40</v>
      </c>
      <c r="P465" s="147">
        <f>O465*H465</f>
        <v>0</v>
      </c>
      <c r="Q465" s="147">
        <v>0</v>
      </c>
      <c r="R465" s="147">
        <f>Q465*H465</f>
        <v>0</v>
      </c>
      <c r="S465" s="147">
        <v>0</v>
      </c>
      <c r="T465" s="148">
        <f>S465*H465</f>
        <v>0</v>
      </c>
      <c r="AR465" s="149" t="s">
        <v>179</v>
      </c>
      <c r="AT465" s="149" t="s">
        <v>175</v>
      </c>
      <c r="AU465" s="149" t="s">
        <v>84</v>
      </c>
      <c r="AY465" s="17" t="s">
        <v>173</v>
      </c>
      <c r="BE465" s="150">
        <f>IF(N465="základní",J465,0)</f>
        <v>0</v>
      </c>
      <c r="BF465" s="150">
        <f>IF(N465="snížená",J465,0)</f>
        <v>0</v>
      </c>
      <c r="BG465" s="150">
        <f>IF(N465="zákl. přenesená",J465,0)</f>
        <v>0</v>
      </c>
      <c r="BH465" s="150">
        <f>IF(N465="sníž. přenesená",J465,0)</f>
        <v>0</v>
      </c>
      <c r="BI465" s="150">
        <f>IF(N465="nulová",J465,0)</f>
        <v>0</v>
      </c>
      <c r="BJ465" s="17" t="s">
        <v>82</v>
      </c>
      <c r="BK465" s="150">
        <f>ROUND(I465*H465,2)</f>
        <v>0</v>
      </c>
      <c r="BL465" s="17" t="s">
        <v>179</v>
      </c>
      <c r="BM465" s="149" t="s">
        <v>672</v>
      </c>
    </row>
    <row r="466" spans="2:65" s="13" customFormat="1">
      <c r="B466" s="158"/>
      <c r="D466" s="152" t="s">
        <v>181</v>
      </c>
      <c r="E466" s="159" t="s">
        <v>1</v>
      </c>
      <c r="F466" s="160" t="s">
        <v>623</v>
      </c>
      <c r="H466" s="161">
        <v>95.52</v>
      </c>
      <c r="I466" s="162"/>
      <c r="L466" s="158"/>
      <c r="M466" s="163"/>
      <c r="T466" s="164"/>
      <c r="AT466" s="159" t="s">
        <v>181</v>
      </c>
      <c r="AU466" s="159" t="s">
        <v>84</v>
      </c>
      <c r="AV466" s="13" t="s">
        <v>84</v>
      </c>
      <c r="AW466" s="13" t="s">
        <v>32</v>
      </c>
      <c r="AX466" s="13" t="s">
        <v>75</v>
      </c>
      <c r="AY466" s="159" t="s">
        <v>173</v>
      </c>
    </row>
    <row r="467" spans="2:65" s="13" customFormat="1">
      <c r="B467" s="158"/>
      <c r="D467" s="152" t="s">
        <v>181</v>
      </c>
      <c r="E467" s="159" t="s">
        <v>1</v>
      </c>
      <c r="F467" s="160" t="s">
        <v>460</v>
      </c>
      <c r="H467" s="161">
        <v>-9.9</v>
      </c>
      <c r="I467" s="162"/>
      <c r="L467" s="158"/>
      <c r="M467" s="163"/>
      <c r="T467" s="164"/>
      <c r="AT467" s="159" t="s">
        <v>181</v>
      </c>
      <c r="AU467" s="159" t="s">
        <v>84</v>
      </c>
      <c r="AV467" s="13" t="s">
        <v>84</v>
      </c>
      <c r="AW467" s="13" t="s">
        <v>32</v>
      </c>
      <c r="AX467" s="13" t="s">
        <v>75</v>
      </c>
      <c r="AY467" s="159" t="s">
        <v>173</v>
      </c>
    </row>
    <row r="468" spans="2:65" s="13" customFormat="1">
      <c r="B468" s="158"/>
      <c r="D468" s="152" t="s">
        <v>181</v>
      </c>
      <c r="E468" s="159" t="s">
        <v>1</v>
      </c>
      <c r="F468" s="160" t="s">
        <v>624</v>
      </c>
      <c r="H468" s="161">
        <v>3.72</v>
      </c>
      <c r="I468" s="162"/>
      <c r="L468" s="158"/>
      <c r="M468" s="163"/>
      <c r="T468" s="164"/>
      <c r="AT468" s="159" t="s">
        <v>181</v>
      </c>
      <c r="AU468" s="159" t="s">
        <v>84</v>
      </c>
      <c r="AV468" s="13" t="s">
        <v>84</v>
      </c>
      <c r="AW468" s="13" t="s">
        <v>32</v>
      </c>
      <c r="AX468" s="13" t="s">
        <v>75</v>
      </c>
      <c r="AY468" s="159" t="s">
        <v>173</v>
      </c>
    </row>
    <row r="469" spans="2:65" s="14" customFormat="1">
      <c r="B469" s="165"/>
      <c r="D469" s="152" t="s">
        <v>181</v>
      </c>
      <c r="E469" s="166" t="s">
        <v>1</v>
      </c>
      <c r="F469" s="167" t="s">
        <v>219</v>
      </c>
      <c r="H469" s="168">
        <v>89.34</v>
      </c>
      <c r="I469" s="169"/>
      <c r="L469" s="165"/>
      <c r="M469" s="170"/>
      <c r="T469" s="171"/>
      <c r="AT469" s="166" t="s">
        <v>181</v>
      </c>
      <c r="AU469" s="166" t="s">
        <v>84</v>
      </c>
      <c r="AV469" s="14" t="s">
        <v>179</v>
      </c>
      <c r="AW469" s="14" t="s">
        <v>32</v>
      </c>
      <c r="AX469" s="14" t="s">
        <v>82</v>
      </c>
      <c r="AY469" s="166" t="s">
        <v>173</v>
      </c>
    </row>
    <row r="470" spans="2:65" s="11" customFormat="1" ht="22.9" customHeight="1">
      <c r="B470" s="125"/>
      <c r="D470" s="126" t="s">
        <v>74</v>
      </c>
      <c r="E470" s="135" t="s">
        <v>541</v>
      </c>
      <c r="F470" s="135" t="s">
        <v>673</v>
      </c>
      <c r="I470" s="128"/>
      <c r="J470" s="136">
        <f>BK470</f>
        <v>0</v>
      </c>
      <c r="L470" s="125"/>
      <c r="M470" s="130"/>
      <c r="P470" s="131">
        <f>SUM(P471:P509)</f>
        <v>0</v>
      </c>
      <c r="R470" s="131">
        <f>SUM(R471:R509)</f>
        <v>23.199453599999998</v>
      </c>
      <c r="T470" s="132">
        <f>SUM(T471:T509)</f>
        <v>0</v>
      </c>
      <c r="AR470" s="126" t="s">
        <v>82</v>
      </c>
      <c r="AT470" s="133" t="s">
        <v>74</v>
      </c>
      <c r="AU470" s="133" t="s">
        <v>82</v>
      </c>
      <c r="AY470" s="126" t="s">
        <v>173</v>
      </c>
      <c r="BK470" s="134">
        <f>SUM(BK471:BK509)</f>
        <v>0</v>
      </c>
    </row>
    <row r="471" spans="2:65" s="1" customFormat="1" ht="33" customHeight="1">
      <c r="B471" s="32"/>
      <c r="C471" s="137" t="s">
        <v>674</v>
      </c>
      <c r="D471" s="137" t="s">
        <v>175</v>
      </c>
      <c r="E471" s="138" t="s">
        <v>675</v>
      </c>
      <c r="F471" s="139" t="s">
        <v>676</v>
      </c>
      <c r="G471" s="140" t="s">
        <v>178</v>
      </c>
      <c r="H471" s="141">
        <v>4</v>
      </c>
      <c r="I471" s="142"/>
      <c r="J471" s="143">
        <f>ROUND(I471*H471,2)</f>
        <v>0</v>
      </c>
      <c r="K471" s="144"/>
      <c r="L471" s="32"/>
      <c r="M471" s="145" t="s">
        <v>1</v>
      </c>
      <c r="N471" s="146" t="s">
        <v>40</v>
      </c>
      <c r="P471" s="147">
        <f>O471*H471</f>
        <v>0</v>
      </c>
      <c r="Q471" s="147">
        <v>2.5018699999999998</v>
      </c>
      <c r="R471" s="147">
        <f>Q471*H471</f>
        <v>10.007479999999999</v>
      </c>
      <c r="S471" s="147">
        <v>0</v>
      </c>
      <c r="T471" s="148">
        <f>S471*H471</f>
        <v>0</v>
      </c>
      <c r="AR471" s="149" t="s">
        <v>179</v>
      </c>
      <c r="AT471" s="149" t="s">
        <v>175</v>
      </c>
      <c r="AU471" s="149" t="s">
        <v>84</v>
      </c>
      <c r="AY471" s="17" t="s">
        <v>173</v>
      </c>
      <c r="BE471" s="150">
        <f>IF(N471="základní",J471,0)</f>
        <v>0</v>
      </c>
      <c r="BF471" s="150">
        <f>IF(N471="snížená",J471,0)</f>
        <v>0</v>
      </c>
      <c r="BG471" s="150">
        <f>IF(N471="zákl. přenesená",J471,0)</f>
        <v>0</v>
      </c>
      <c r="BH471" s="150">
        <f>IF(N471="sníž. přenesená",J471,0)</f>
        <v>0</v>
      </c>
      <c r="BI471" s="150">
        <f>IF(N471="nulová",J471,0)</f>
        <v>0</v>
      </c>
      <c r="BJ471" s="17" t="s">
        <v>82</v>
      </c>
      <c r="BK471" s="150">
        <f>ROUND(I471*H471,2)</f>
        <v>0</v>
      </c>
      <c r="BL471" s="17" t="s">
        <v>179</v>
      </c>
      <c r="BM471" s="149" t="s">
        <v>677</v>
      </c>
    </row>
    <row r="472" spans="2:65" s="12" customFormat="1">
      <c r="B472" s="151"/>
      <c r="D472" s="152" t="s">
        <v>181</v>
      </c>
      <c r="E472" s="153" t="s">
        <v>1</v>
      </c>
      <c r="F472" s="154" t="s">
        <v>678</v>
      </c>
      <c r="H472" s="153" t="s">
        <v>1</v>
      </c>
      <c r="I472" s="155"/>
      <c r="L472" s="151"/>
      <c r="M472" s="156"/>
      <c r="T472" s="157"/>
      <c r="AT472" s="153" t="s">
        <v>181</v>
      </c>
      <c r="AU472" s="153" t="s">
        <v>84</v>
      </c>
      <c r="AV472" s="12" t="s">
        <v>82</v>
      </c>
      <c r="AW472" s="12" t="s">
        <v>32</v>
      </c>
      <c r="AX472" s="12" t="s">
        <v>75</v>
      </c>
      <c r="AY472" s="153" t="s">
        <v>173</v>
      </c>
    </row>
    <row r="473" spans="2:65" s="13" customFormat="1">
      <c r="B473" s="158"/>
      <c r="D473" s="152" t="s">
        <v>181</v>
      </c>
      <c r="E473" s="159" t="s">
        <v>1</v>
      </c>
      <c r="F473" s="160" t="s">
        <v>679</v>
      </c>
      <c r="H473" s="161">
        <v>4</v>
      </c>
      <c r="I473" s="162"/>
      <c r="L473" s="158"/>
      <c r="M473" s="163"/>
      <c r="T473" s="164"/>
      <c r="AT473" s="159" t="s">
        <v>181</v>
      </c>
      <c r="AU473" s="159" t="s">
        <v>84</v>
      </c>
      <c r="AV473" s="13" t="s">
        <v>84</v>
      </c>
      <c r="AW473" s="13" t="s">
        <v>32</v>
      </c>
      <c r="AX473" s="13" t="s">
        <v>82</v>
      </c>
      <c r="AY473" s="159" t="s">
        <v>173</v>
      </c>
    </row>
    <row r="474" spans="2:65" s="1" customFormat="1" ht="33" customHeight="1">
      <c r="B474" s="32"/>
      <c r="C474" s="137" t="s">
        <v>680</v>
      </c>
      <c r="D474" s="137" t="s">
        <v>175</v>
      </c>
      <c r="E474" s="138" t="s">
        <v>681</v>
      </c>
      <c r="F474" s="139" t="s">
        <v>682</v>
      </c>
      <c r="G474" s="140" t="s">
        <v>178</v>
      </c>
      <c r="H474" s="141">
        <v>4</v>
      </c>
      <c r="I474" s="142"/>
      <c r="J474" s="143">
        <f>ROUND(I474*H474,2)</f>
        <v>0</v>
      </c>
      <c r="K474" s="144"/>
      <c r="L474" s="32"/>
      <c r="M474" s="145" t="s">
        <v>1</v>
      </c>
      <c r="N474" s="146" t="s">
        <v>40</v>
      </c>
      <c r="P474" s="147">
        <f>O474*H474</f>
        <v>0</v>
      </c>
      <c r="Q474" s="147">
        <v>0</v>
      </c>
      <c r="R474" s="147">
        <f>Q474*H474</f>
        <v>0</v>
      </c>
      <c r="S474" s="147">
        <v>0</v>
      </c>
      <c r="T474" s="148">
        <f>S474*H474</f>
        <v>0</v>
      </c>
      <c r="AR474" s="149" t="s">
        <v>179</v>
      </c>
      <c r="AT474" s="149" t="s">
        <v>175</v>
      </c>
      <c r="AU474" s="149" t="s">
        <v>84</v>
      </c>
      <c r="AY474" s="17" t="s">
        <v>173</v>
      </c>
      <c r="BE474" s="150">
        <f>IF(N474="základní",J474,0)</f>
        <v>0</v>
      </c>
      <c r="BF474" s="150">
        <f>IF(N474="snížená",J474,0)</f>
        <v>0</v>
      </c>
      <c r="BG474" s="150">
        <f>IF(N474="zákl. přenesená",J474,0)</f>
        <v>0</v>
      </c>
      <c r="BH474" s="150">
        <f>IF(N474="sníž. přenesená",J474,0)</f>
        <v>0</v>
      </c>
      <c r="BI474" s="150">
        <f>IF(N474="nulová",J474,0)</f>
        <v>0</v>
      </c>
      <c r="BJ474" s="17" t="s">
        <v>82</v>
      </c>
      <c r="BK474" s="150">
        <f>ROUND(I474*H474,2)</f>
        <v>0</v>
      </c>
      <c r="BL474" s="17" t="s">
        <v>179</v>
      </c>
      <c r="BM474" s="149" t="s">
        <v>683</v>
      </c>
    </row>
    <row r="475" spans="2:65" s="13" customFormat="1">
      <c r="B475" s="158"/>
      <c r="D475" s="152" t="s">
        <v>181</v>
      </c>
      <c r="E475" s="159" t="s">
        <v>1</v>
      </c>
      <c r="F475" s="160" t="s">
        <v>434</v>
      </c>
      <c r="H475" s="161">
        <v>4</v>
      </c>
      <c r="I475" s="162"/>
      <c r="L475" s="158"/>
      <c r="M475" s="163"/>
      <c r="T475" s="164"/>
      <c r="AT475" s="159" t="s">
        <v>181</v>
      </c>
      <c r="AU475" s="159" t="s">
        <v>84</v>
      </c>
      <c r="AV475" s="13" t="s">
        <v>84</v>
      </c>
      <c r="AW475" s="13" t="s">
        <v>32</v>
      </c>
      <c r="AX475" s="13" t="s">
        <v>82</v>
      </c>
      <c r="AY475" s="159" t="s">
        <v>173</v>
      </c>
    </row>
    <row r="476" spans="2:65" s="1" customFormat="1" ht="16.5" customHeight="1">
      <c r="B476" s="32"/>
      <c r="C476" s="137" t="s">
        <v>684</v>
      </c>
      <c r="D476" s="137" t="s">
        <v>175</v>
      </c>
      <c r="E476" s="138" t="s">
        <v>685</v>
      </c>
      <c r="F476" s="139" t="s">
        <v>686</v>
      </c>
      <c r="G476" s="140" t="s">
        <v>250</v>
      </c>
      <c r="H476" s="141">
        <v>0.48</v>
      </c>
      <c r="I476" s="142"/>
      <c r="J476" s="143">
        <f>ROUND(I476*H476,2)</f>
        <v>0</v>
      </c>
      <c r="K476" s="144"/>
      <c r="L476" s="32"/>
      <c r="M476" s="145" t="s">
        <v>1</v>
      </c>
      <c r="N476" s="146" t="s">
        <v>40</v>
      </c>
      <c r="P476" s="147">
        <f>O476*H476</f>
        <v>0</v>
      </c>
      <c r="Q476" s="147">
        <v>1.06277</v>
      </c>
      <c r="R476" s="147">
        <f>Q476*H476</f>
        <v>0.51012959999999996</v>
      </c>
      <c r="S476" s="147">
        <v>0</v>
      </c>
      <c r="T476" s="148">
        <f>S476*H476</f>
        <v>0</v>
      </c>
      <c r="AR476" s="149" t="s">
        <v>179</v>
      </c>
      <c r="AT476" s="149" t="s">
        <v>175</v>
      </c>
      <c r="AU476" s="149" t="s">
        <v>84</v>
      </c>
      <c r="AY476" s="17" t="s">
        <v>173</v>
      </c>
      <c r="BE476" s="150">
        <f>IF(N476="základní",J476,0)</f>
        <v>0</v>
      </c>
      <c r="BF476" s="150">
        <f>IF(N476="snížená",J476,0)</f>
        <v>0</v>
      </c>
      <c r="BG476" s="150">
        <f>IF(N476="zákl. přenesená",J476,0)</f>
        <v>0</v>
      </c>
      <c r="BH476" s="150">
        <f>IF(N476="sníž. přenesená",J476,0)</f>
        <v>0</v>
      </c>
      <c r="BI476" s="150">
        <f>IF(N476="nulová",J476,0)</f>
        <v>0</v>
      </c>
      <c r="BJ476" s="17" t="s">
        <v>82</v>
      </c>
      <c r="BK476" s="150">
        <f>ROUND(I476*H476,2)</f>
        <v>0</v>
      </c>
      <c r="BL476" s="17" t="s">
        <v>179</v>
      </c>
      <c r="BM476" s="149" t="s">
        <v>687</v>
      </c>
    </row>
    <row r="477" spans="2:65" s="13" customFormat="1">
      <c r="B477" s="158"/>
      <c r="D477" s="152" t="s">
        <v>181</v>
      </c>
      <c r="E477" s="159" t="s">
        <v>1</v>
      </c>
      <c r="F477" s="160" t="s">
        <v>688</v>
      </c>
      <c r="H477" s="161">
        <v>0.48</v>
      </c>
      <c r="I477" s="162"/>
      <c r="L477" s="158"/>
      <c r="M477" s="163"/>
      <c r="T477" s="164"/>
      <c r="AT477" s="159" t="s">
        <v>181</v>
      </c>
      <c r="AU477" s="159" t="s">
        <v>84</v>
      </c>
      <c r="AV477" s="13" t="s">
        <v>84</v>
      </c>
      <c r="AW477" s="13" t="s">
        <v>32</v>
      </c>
      <c r="AX477" s="13" t="s">
        <v>82</v>
      </c>
      <c r="AY477" s="159" t="s">
        <v>173</v>
      </c>
    </row>
    <row r="478" spans="2:65" s="1" customFormat="1" ht="33" customHeight="1">
      <c r="B478" s="32"/>
      <c r="C478" s="137" t="s">
        <v>689</v>
      </c>
      <c r="D478" s="137" t="s">
        <v>175</v>
      </c>
      <c r="E478" s="138" t="s">
        <v>690</v>
      </c>
      <c r="F478" s="139" t="s">
        <v>691</v>
      </c>
      <c r="G478" s="140" t="s">
        <v>178</v>
      </c>
      <c r="H478" s="141">
        <v>4.5</v>
      </c>
      <c r="I478" s="142"/>
      <c r="J478" s="143">
        <f>ROUND(I478*H478,2)</f>
        <v>0</v>
      </c>
      <c r="K478" s="144"/>
      <c r="L478" s="32"/>
      <c r="M478" s="145" t="s">
        <v>1</v>
      </c>
      <c r="N478" s="146" t="s">
        <v>40</v>
      </c>
      <c r="P478" s="147">
        <f>O478*H478</f>
        <v>0</v>
      </c>
      <c r="Q478" s="147">
        <v>0.51500000000000001</v>
      </c>
      <c r="R478" s="147">
        <f>Q478*H478</f>
        <v>2.3174999999999999</v>
      </c>
      <c r="S478" s="147">
        <v>0</v>
      </c>
      <c r="T478" s="148">
        <f>S478*H478</f>
        <v>0</v>
      </c>
      <c r="AR478" s="149" t="s">
        <v>179</v>
      </c>
      <c r="AT478" s="149" t="s">
        <v>175</v>
      </c>
      <c r="AU478" s="149" t="s">
        <v>84</v>
      </c>
      <c r="AY478" s="17" t="s">
        <v>173</v>
      </c>
      <c r="BE478" s="150">
        <f>IF(N478="základní",J478,0)</f>
        <v>0</v>
      </c>
      <c r="BF478" s="150">
        <f>IF(N478="snížená",J478,0)</f>
        <v>0</v>
      </c>
      <c r="BG478" s="150">
        <f>IF(N478="zákl. přenesená",J478,0)</f>
        <v>0</v>
      </c>
      <c r="BH478" s="150">
        <f>IF(N478="sníž. přenesená",J478,0)</f>
        <v>0</v>
      </c>
      <c r="BI478" s="150">
        <f>IF(N478="nulová",J478,0)</f>
        <v>0</v>
      </c>
      <c r="BJ478" s="17" t="s">
        <v>82</v>
      </c>
      <c r="BK478" s="150">
        <f>ROUND(I478*H478,2)</f>
        <v>0</v>
      </c>
      <c r="BL478" s="17" t="s">
        <v>179</v>
      </c>
      <c r="BM478" s="149" t="s">
        <v>692</v>
      </c>
    </row>
    <row r="479" spans="2:65" s="12" customFormat="1">
      <c r="B479" s="151"/>
      <c r="D479" s="152" t="s">
        <v>181</v>
      </c>
      <c r="E479" s="153" t="s">
        <v>1</v>
      </c>
      <c r="F479" s="154" t="s">
        <v>693</v>
      </c>
      <c r="H479" s="153" t="s">
        <v>1</v>
      </c>
      <c r="I479" s="155"/>
      <c r="L479" s="151"/>
      <c r="M479" s="156"/>
      <c r="T479" s="157"/>
      <c r="AT479" s="153" t="s">
        <v>181</v>
      </c>
      <c r="AU479" s="153" t="s">
        <v>84</v>
      </c>
      <c r="AV479" s="12" t="s">
        <v>82</v>
      </c>
      <c r="AW479" s="12" t="s">
        <v>32</v>
      </c>
      <c r="AX479" s="12" t="s">
        <v>75</v>
      </c>
      <c r="AY479" s="153" t="s">
        <v>173</v>
      </c>
    </row>
    <row r="480" spans="2:65" s="13" customFormat="1">
      <c r="B480" s="158"/>
      <c r="D480" s="152" t="s">
        <v>181</v>
      </c>
      <c r="E480" s="159" t="s">
        <v>1</v>
      </c>
      <c r="F480" s="160" t="s">
        <v>694</v>
      </c>
      <c r="H480" s="161">
        <v>4.5</v>
      </c>
      <c r="I480" s="162"/>
      <c r="L480" s="158"/>
      <c r="M480" s="163"/>
      <c r="T480" s="164"/>
      <c r="AT480" s="159" t="s">
        <v>181</v>
      </c>
      <c r="AU480" s="159" t="s">
        <v>84</v>
      </c>
      <c r="AV480" s="13" t="s">
        <v>84</v>
      </c>
      <c r="AW480" s="13" t="s">
        <v>32</v>
      </c>
      <c r="AX480" s="13" t="s">
        <v>82</v>
      </c>
      <c r="AY480" s="159" t="s">
        <v>173</v>
      </c>
    </row>
    <row r="481" spans="2:65" s="1" customFormat="1" ht="24.2" customHeight="1">
      <c r="B481" s="32"/>
      <c r="C481" s="137" t="s">
        <v>695</v>
      </c>
      <c r="D481" s="137" t="s">
        <v>175</v>
      </c>
      <c r="E481" s="138" t="s">
        <v>696</v>
      </c>
      <c r="F481" s="139" t="s">
        <v>697</v>
      </c>
      <c r="G481" s="140" t="s">
        <v>197</v>
      </c>
      <c r="H481" s="141">
        <v>28</v>
      </c>
      <c r="I481" s="142"/>
      <c r="J481" s="143">
        <f>ROUND(I481*H481,2)</f>
        <v>0</v>
      </c>
      <c r="K481" s="144"/>
      <c r="L481" s="32"/>
      <c r="M481" s="145" t="s">
        <v>1</v>
      </c>
      <c r="N481" s="146" t="s">
        <v>40</v>
      </c>
      <c r="P481" s="147">
        <f>O481*H481</f>
        <v>0</v>
      </c>
      <c r="Q481" s="147">
        <v>0.11169999999999999</v>
      </c>
      <c r="R481" s="147">
        <f>Q481*H481</f>
        <v>3.1275999999999997</v>
      </c>
      <c r="S481" s="147">
        <v>0</v>
      </c>
      <c r="T481" s="148">
        <f>S481*H481</f>
        <v>0</v>
      </c>
      <c r="AR481" s="149" t="s">
        <v>179</v>
      </c>
      <c r="AT481" s="149" t="s">
        <v>175</v>
      </c>
      <c r="AU481" s="149" t="s">
        <v>84</v>
      </c>
      <c r="AY481" s="17" t="s">
        <v>173</v>
      </c>
      <c r="BE481" s="150">
        <f>IF(N481="základní",J481,0)</f>
        <v>0</v>
      </c>
      <c r="BF481" s="150">
        <f>IF(N481="snížená",J481,0)</f>
        <v>0</v>
      </c>
      <c r="BG481" s="150">
        <f>IF(N481="zákl. přenesená",J481,0)</f>
        <v>0</v>
      </c>
      <c r="BH481" s="150">
        <f>IF(N481="sníž. přenesená",J481,0)</f>
        <v>0</v>
      </c>
      <c r="BI481" s="150">
        <f>IF(N481="nulová",J481,0)</f>
        <v>0</v>
      </c>
      <c r="BJ481" s="17" t="s">
        <v>82</v>
      </c>
      <c r="BK481" s="150">
        <f>ROUND(I481*H481,2)</f>
        <v>0</v>
      </c>
      <c r="BL481" s="17" t="s">
        <v>179</v>
      </c>
      <c r="BM481" s="149" t="s">
        <v>698</v>
      </c>
    </row>
    <row r="482" spans="2:65" s="12" customFormat="1">
      <c r="B482" s="151"/>
      <c r="D482" s="152" t="s">
        <v>181</v>
      </c>
      <c r="E482" s="153" t="s">
        <v>1</v>
      </c>
      <c r="F482" s="154" t="s">
        <v>678</v>
      </c>
      <c r="H482" s="153" t="s">
        <v>1</v>
      </c>
      <c r="I482" s="155"/>
      <c r="L482" s="151"/>
      <c r="M482" s="156"/>
      <c r="T482" s="157"/>
      <c r="AT482" s="153" t="s">
        <v>181</v>
      </c>
      <c r="AU482" s="153" t="s">
        <v>84</v>
      </c>
      <c r="AV482" s="12" t="s">
        <v>82</v>
      </c>
      <c r="AW482" s="12" t="s">
        <v>32</v>
      </c>
      <c r="AX482" s="12" t="s">
        <v>75</v>
      </c>
      <c r="AY482" s="153" t="s">
        <v>173</v>
      </c>
    </row>
    <row r="483" spans="2:65" s="13" customFormat="1">
      <c r="B483" s="158"/>
      <c r="D483" s="152" t="s">
        <v>181</v>
      </c>
      <c r="E483" s="159" t="s">
        <v>1</v>
      </c>
      <c r="F483" s="160" t="s">
        <v>699</v>
      </c>
      <c r="H483" s="161">
        <v>20</v>
      </c>
      <c r="I483" s="162"/>
      <c r="L483" s="158"/>
      <c r="M483" s="163"/>
      <c r="T483" s="164"/>
      <c r="AT483" s="159" t="s">
        <v>181</v>
      </c>
      <c r="AU483" s="159" t="s">
        <v>84</v>
      </c>
      <c r="AV483" s="13" t="s">
        <v>84</v>
      </c>
      <c r="AW483" s="13" t="s">
        <v>32</v>
      </c>
      <c r="AX483" s="13" t="s">
        <v>75</v>
      </c>
      <c r="AY483" s="159" t="s">
        <v>173</v>
      </c>
    </row>
    <row r="484" spans="2:65" s="12" customFormat="1">
      <c r="B484" s="151"/>
      <c r="D484" s="152" t="s">
        <v>181</v>
      </c>
      <c r="E484" s="153" t="s">
        <v>1</v>
      </c>
      <c r="F484" s="154" t="s">
        <v>700</v>
      </c>
      <c r="H484" s="153" t="s">
        <v>1</v>
      </c>
      <c r="I484" s="155"/>
      <c r="L484" s="151"/>
      <c r="M484" s="156"/>
      <c r="T484" s="157"/>
      <c r="AT484" s="153" t="s">
        <v>181</v>
      </c>
      <c r="AU484" s="153" t="s">
        <v>84</v>
      </c>
      <c r="AV484" s="12" t="s">
        <v>82</v>
      </c>
      <c r="AW484" s="12" t="s">
        <v>32</v>
      </c>
      <c r="AX484" s="12" t="s">
        <v>75</v>
      </c>
      <c r="AY484" s="153" t="s">
        <v>173</v>
      </c>
    </row>
    <row r="485" spans="2:65" s="13" customFormat="1">
      <c r="B485" s="158"/>
      <c r="D485" s="152" t="s">
        <v>181</v>
      </c>
      <c r="E485" s="159" t="s">
        <v>1</v>
      </c>
      <c r="F485" s="160" t="s">
        <v>701</v>
      </c>
      <c r="H485" s="161">
        <v>6</v>
      </c>
      <c r="I485" s="162"/>
      <c r="L485" s="158"/>
      <c r="M485" s="163"/>
      <c r="T485" s="164"/>
      <c r="AT485" s="159" t="s">
        <v>181</v>
      </c>
      <c r="AU485" s="159" t="s">
        <v>84</v>
      </c>
      <c r="AV485" s="13" t="s">
        <v>84</v>
      </c>
      <c r="AW485" s="13" t="s">
        <v>32</v>
      </c>
      <c r="AX485" s="13" t="s">
        <v>75</v>
      </c>
      <c r="AY485" s="159" t="s">
        <v>173</v>
      </c>
    </row>
    <row r="486" spans="2:65" s="12" customFormat="1">
      <c r="B486" s="151"/>
      <c r="D486" s="152" t="s">
        <v>181</v>
      </c>
      <c r="E486" s="153" t="s">
        <v>1</v>
      </c>
      <c r="F486" s="154" t="s">
        <v>702</v>
      </c>
      <c r="H486" s="153" t="s">
        <v>1</v>
      </c>
      <c r="I486" s="155"/>
      <c r="L486" s="151"/>
      <c r="M486" s="156"/>
      <c r="T486" s="157"/>
      <c r="AT486" s="153" t="s">
        <v>181</v>
      </c>
      <c r="AU486" s="153" t="s">
        <v>84</v>
      </c>
      <c r="AV486" s="12" t="s">
        <v>82</v>
      </c>
      <c r="AW486" s="12" t="s">
        <v>32</v>
      </c>
      <c r="AX486" s="12" t="s">
        <v>75</v>
      </c>
      <c r="AY486" s="153" t="s">
        <v>173</v>
      </c>
    </row>
    <row r="487" spans="2:65" s="13" customFormat="1">
      <c r="B487" s="158"/>
      <c r="D487" s="152" t="s">
        <v>181</v>
      </c>
      <c r="E487" s="159" t="s">
        <v>1</v>
      </c>
      <c r="F487" s="160" t="s">
        <v>417</v>
      </c>
      <c r="H487" s="161">
        <v>2</v>
      </c>
      <c r="I487" s="162"/>
      <c r="L487" s="158"/>
      <c r="M487" s="163"/>
      <c r="T487" s="164"/>
      <c r="AT487" s="159" t="s">
        <v>181</v>
      </c>
      <c r="AU487" s="159" t="s">
        <v>84</v>
      </c>
      <c r="AV487" s="13" t="s">
        <v>84</v>
      </c>
      <c r="AW487" s="13" t="s">
        <v>32</v>
      </c>
      <c r="AX487" s="13" t="s">
        <v>75</v>
      </c>
      <c r="AY487" s="159" t="s">
        <v>173</v>
      </c>
    </row>
    <row r="488" spans="2:65" s="14" customFormat="1">
      <c r="B488" s="165"/>
      <c r="D488" s="152" t="s">
        <v>181</v>
      </c>
      <c r="E488" s="166" t="s">
        <v>1</v>
      </c>
      <c r="F488" s="167" t="s">
        <v>219</v>
      </c>
      <c r="H488" s="168">
        <v>28</v>
      </c>
      <c r="I488" s="169"/>
      <c r="L488" s="165"/>
      <c r="M488" s="170"/>
      <c r="T488" s="171"/>
      <c r="AT488" s="166" t="s">
        <v>181</v>
      </c>
      <c r="AU488" s="166" t="s">
        <v>84</v>
      </c>
      <c r="AV488" s="14" t="s">
        <v>179</v>
      </c>
      <c r="AW488" s="14" t="s">
        <v>32</v>
      </c>
      <c r="AX488" s="14" t="s">
        <v>82</v>
      </c>
      <c r="AY488" s="166" t="s">
        <v>173</v>
      </c>
    </row>
    <row r="489" spans="2:65" s="1" customFormat="1" ht="33" customHeight="1">
      <c r="B489" s="32"/>
      <c r="C489" s="137" t="s">
        <v>703</v>
      </c>
      <c r="D489" s="137" t="s">
        <v>175</v>
      </c>
      <c r="E489" s="138" t="s">
        <v>704</v>
      </c>
      <c r="F489" s="139" t="s">
        <v>705</v>
      </c>
      <c r="G489" s="140" t="s">
        <v>197</v>
      </c>
      <c r="H489" s="141">
        <v>48.9</v>
      </c>
      <c r="I489" s="142"/>
      <c r="J489" s="143">
        <f>ROUND(I489*H489,2)</f>
        <v>0</v>
      </c>
      <c r="K489" s="144"/>
      <c r="L489" s="32"/>
      <c r="M489" s="145" t="s">
        <v>1</v>
      </c>
      <c r="N489" s="146" t="s">
        <v>40</v>
      </c>
      <c r="P489" s="147">
        <f>O489*H489</f>
        <v>0</v>
      </c>
      <c r="Q489" s="147">
        <v>4.1000000000000003E-3</v>
      </c>
      <c r="R489" s="147">
        <f>Q489*H489</f>
        <v>0.20049</v>
      </c>
      <c r="S489" s="147">
        <v>0</v>
      </c>
      <c r="T489" s="148">
        <f>S489*H489</f>
        <v>0</v>
      </c>
      <c r="AR489" s="149" t="s">
        <v>179</v>
      </c>
      <c r="AT489" s="149" t="s">
        <v>175</v>
      </c>
      <c r="AU489" s="149" t="s">
        <v>84</v>
      </c>
      <c r="AY489" s="17" t="s">
        <v>173</v>
      </c>
      <c r="BE489" s="150">
        <f>IF(N489="základní",J489,0)</f>
        <v>0</v>
      </c>
      <c r="BF489" s="150">
        <f>IF(N489="snížená",J489,0)</f>
        <v>0</v>
      </c>
      <c r="BG489" s="150">
        <f>IF(N489="zákl. přenesená",J489,0)</f>
        <v>0</v>
      </c>
      <c r="BH489" s="150">
        <f>IF(N489="sníž. přenesená",J489,0)</f>
        <v>0</v>
      </c>
      <c r="BI489" s="150">
        <f>IF(N489="nulová",J489,0)</f>
        <v>0</v>
      </c>
      <c r="BJ489" s="17" t="s">
        <v>82</v>
      </c>
      <c r="BK489" s="150">
        <f>ROUND(I489*H489,2)</f>
        <v>0</v>
      </c>
      <c r="BL489" s="17" t="s">
        <v>179</v>
      </c>
      <c r="BM489" s="149" t="s">
        <v>706</v>
      </c>
    </row>
    <row r="490" spans="2:65" s="12" customFormat="1">
      <c r="B490" s="151"/>
      <c r="D490" s="152" t="s">
        <v>181</v>
      </c>
      <c r="E490" s="153" t="s">
        <v>1</v>
      </c>
      <c r="F490" s="154" t="s">
        <v>700</v>
      </c>
      <c r="H490" s="153" t="s">
        <v>1</v>
      </c>
      <c r="I490" s="155"/>
      <c r="L490" s="151"/>
      <c r="M490" s="156"/>
      <c r="T490" s="157"/>
      <c r="AT490" s="153" t="s">
        <v>181</v>
      </c>
      <c r="AU490" s="153" t="s">
        <v>84</v>
      </c>
      <c r="AV490" s="12" t="s">
        <v>82</v>
      </c>
      <c r="AW490" s="12" t="s">
        <v>32</v>
      </c>
      <c r="AX490" s="12" t="s">
        <v>75</v>
      </c>
      <c r="AY490" s="153" t="s">
        <v>173</v>
      </c>
    </row>
    <row r="491" spans="2:65" s="13" customFormat="1">
      <c r="B491" s="158"/>
      <c r="D491" s="152" t="s">
        <v>181</v>
      </c>
      <c r="E491" s="159" t="s">
        <v>1</v>
      </c>
      <c r="F491" s="160" t="s">
        <v>701</v>
      </c>
      <c r="H491" s="161">
        <v>6</v>
      </c>
      <c r="I491" s="162"/>
      <c r="L491" s="158"/>
      <c r="M491" s="163"/>
      <c r="T491" s="164"/>
      <c r="AT491" s="159" t="s">
        <v>181</v>
      </c>
      <c r="AU491" s="159" t="s">
        <v>84</v>
      </c>
      <c r="AV491" s="13" t="s">
        <v>84</v>
      </c>
      <c r="AW491" s="13" t="s">
        <v>32</v>
      </c>
      <c r="AX491" s="13" t="s">
        <v>75</v>
      </c>
      <c r="AY491" s="159" t="s">
        <v>173</v>
      </c>
    </row>
    <row r="492" spans="2:65" s="12" customFormat="1">
      <c r="B492" s="151"/>
      <c r="D492" s="152" t="s">
        <v>181</v>
      </c>
      <c r="E492" s="153" t="s">
        <v>1</v>
      </c>
      <c r="F492" s="154" t="s">
        <v>707</v>
      </c>
      <c r="H492" s="153" t="s">
        <v>1</v>
      </c>
      <c r="I492" s="155"/>
      <c r="L492" s="151"/>
      <c r="M492" s="156"/>
      <c r="T492" s="157"/>
      <c r="AT492" s="153" t="s">
        <v>181</v>
      </c>
      <c r="AU492" s="153" t="s">
        <v>84</v>
      </c>
      <c r="AV492" s="12" t="s">
        <v>82</v>
      </c>
      <c r="AW492" s="12" t="s">
        <v>32</v>
      </c>
      <c r="AX492" s="12" t="s">
        <v>75</v>
      </c>
      <c r="AY492" s="153" t="s">
        <v>173</v>
      </c>
    </row>
    <row r="493" spans="2:65" s="13" customFormat="1">
      <c r="B493" s="158"/>
      <c r="D493" s="152" t="s">
        <v>181</v>
      </c>
      <c r="E493" s="159" t="s">
        <v>1</v>
      </c>
      <c r="F493" s="160" t="s">
        <v>708</v>
      </c>
      <c r="H493" s="161">
        <v>18.899999999999999</v>
      </c>
      <c r="I493" s="162"/>
      <c r="L493" s="158"/>
      <c r="M493" s="163"/>
      <c r="T493" s="164"/>
      <c r="AT493" s="159" t="s">
        <v>181</v>
      </c>
      <c r="AU493" s="159" t="s">
        <v>84</v>
      </c>
      <c r="AV493" s="13" t="s">
        <v>84</v>
      </c>
      <c r="AW493" s="13" t="s">
        <v>32</v>
      </c>
      <c r="AX493" s="13" t="s">
        <v>75</v>
      </c>
      <c r="AY493" s="159" t="s">
        <v>173</v>
      </c>
    </row>
    <row r="494" spans="2:65" s="12" customFormat="1">
      <c r="B494" s="151"/>
      <c r="D494" s="152" t="s">
        <v>181</v>
      </c>
      <c r="E494" s="153" t="s">
        <v>1</v>
      </c>
      <c r="F494" s="154" t="s">
        <v>709</v>
      </c>
      <c r="H494" s="153" t="s">
        <v>1</v>
      </c>
      <c r="I494" s="155"/>
      <c r="L494" s="151"/>
      <c r="M494" s="156"/>
      <c r="T494" s="157"/>
      <c r="AT494" s="153" t="s">
        <v>181</v>
      </c>
      <c r="AU494" s="153" t="s">
        <v>84</v>
      </c>
      <c r="AV494" s="12" t="s">
        <v>82</v>
      </c>
      <c r="AW494" s="12" t="s">
        <v>32</v>
      </c>
      <c r="AX494" s="12" t="s">
        <v>75</v>
      </c>
      <c r="AY494" s="153" t="s">
        <v>173</v>
      </c>
    </row>
    <row r="495" spans="2:65" s="13" customFormat="1">
      <c r="B495" s="158"/>
      <c r="D495" s="152" t="s">
        <v>181</v>
      </c>
      <c r="E495" s="159" t="s">
        <v>1</v>
      </c>
      <c r="F495" s="160" t="s">
        <v>710</v>
      </c>
      <c r="H495" s="161">
        <v>24</v>
      </c>
      <c r="I495" s="162"/>
      <c r="L495" s="158"/>
      <c r="M495" s="163"/>
      <c r="T495" s="164"/>
      <c r="AT495" s="159" t="s">
        <v>181</v>
      </c>
      <c r="AU495" s="159" t="s">
        <v>84</v>
      </c>
      <c r="AV495" s="13" t="s">
        <v>84</v>
      </c>
      <c r="AW495" s="13" t="s">
        <v>32</v>
      </c>
      <c r="AX495" s="13" t="s">
        <v>75</v>
      </c>
      <c r="AY495" s="159" t="s">
        <v>173</v>
      </c>
    </row>
    <row r="496" spans="2:65" s="14" customFormat="1">
      <c r="B496" s="165"/>
      <c r="D496" s="152" t="s">
        <v>181</v>
      </c>
      <c r="E496" s="166" t="s">
        <v>1</v>
      </c>
      <c r="F496" s="167" t="s">
        <v>219</v>
      </c>
      <c r="H496" s="168">
        <v>48.9</v>
      </c>
      <c r="I496" s="169"/>
      <c r="L496" s="165"/>
      <c r="M496" s="170"/>
      <c r="T496" s="171"/>
      <c r="AT496" s="166" t="s">
        <v>181</v>
      </c>
      <c r="AU496" s="166" t="s">
        <v>84</v>
      </c>
      <c r="AV496" s="14" t="s">
        <v>179</v>
      </c>
      <c r="AW496" s="14" t="s">
        <v>32</v>
      </c>
      <c r="AX496" s="14" t="s">
        <v>82</v>
      </c>
      <c r="AY496" s="166" t="s">
        <v>173</v>
      </c>
    </row>
    <row r="497" spans="2:65" s="1" customFormat="1" ht="21.75" customHeight="1">
      <c r="B497" s="32"/>
      <c r="C497" s="137" t="s">
        <v>711</v>
      </c>
      <c r="D497" s="137" t="s">
        <v>175</v>
      </c>
      <c r="E497" s="138" t="s">
        <v>712</v>
      </c>
      <c r="F497" s="139" t="s">
        <v>713</v>
      </c>
      <c r="G497" s="140" t="s">
        <v>197</v>
      </c>
      <c r="H497" s="141">
        <v>42.9</v>
      </c>
      <c r="I497" s="142"/>
      <c r="J497" s="143">
        <f>ROUND(I497*H497,2)</f>
        <v>0</v>
      </c>
      <c r="K497" s="144"/>
      <c r="L497" s="32"/>
      <c r="M497" s="145" t="s">
        <v>1</v>
      </c>
      <c r="N497" s="146" t="s">
        <v>40</v>
      </c>
      <c r="P497" s="147">
        <f>O497*H497</f>
        <v>0</v>
      </c>
      <c r="Q497" s="147">
        <v>2.2339999999999999E-2</v>
      </c>
      <c r="R497" s="147">
        <f>Q497*H497</f>
        <v>0.95838599999999996</v>
      </c>
      <c r="S497" s="147">
        <v>0</v>
      </c>
      <c r="T497" s="148">
        <f>S497*H497</f>
        <v>0</v>
      </c>
      <c r="AR497" s="149" t="s">
        <v>179</v>
      </c>
      <c r="AT497" s="149" t="s">
        <v>175</v>
      </c>
      <c r="AU497" s="149" t="s">
        <v>84</v>
      </c>
      <c r="AY497" s="17" t="s">
        <v>173</v>
      </c>
      <c r="BE497" s="150">
        <f>IF(N497="základní",J497,0)</f>
        <v>0</v>
      </c>
      <c r="BF497" s="150">
        <f>IF(N497="snížená",J497,0)</f>
        <v>0</v>
      </c>
      <c r="BG497" s="150">
        <f>IF(N497="zákl. přenesená",J497,0)</f>
        <v>0</v>
      </c>
      <c r="BH497" s="150">
        <f>IF(N497="sníž. přenesená",J497,0)</f>
        <v>0</v>
      </c>
      <c r="BI497" s="150">
        <f>IF(N497="nulová",J497,0)</f>
        <v>0</v>
      </c>
      <c r="BJ497" s="17" t="s">
        <v>82</v>
      </c>
      <c r="BK497" s="150">
        <f>ROUND(I497*H497,2)</f>
        <v>0</v>
      </c>
      <c r="BL497" s="17" t="s">
        <v>179</v>
      </c>
      <c r="BM497" s="149" t="s">
        <v>714</v>
      </c>
    </row>
    <row r="498" spans="2:65" s="12" customFormat="1">
      <c r="B498" s="151"/>
      <c r="D498" s="152" t="s">
        <v>181</v>
      </c>
      <c r="E498" s="153" t="s">
        <v>1</v>
      </c>
      <c r="F498" s="154" t="s">
        <v>707</v>
      </c>
      <c r="H498" s="153" t="s">
        <v>1</v>
      </c>
      <c r="I498" s="155"/>
      <c r="L498" s="151"/>
      <c r="M498" s="156"/>
      <c r="T498" s="157"/>
      <c r="AT498" s="153" t="s">
        <v>181</v>
      </c>
      <c r="AU498" s="153" t="s">
        <v>84</v>
      </c>
      <c r="AV498" s="12" t="s">
        <v>82</v>
      </c>
      <c r="AW498" s="12" t="s">
        <v>32</v>
      </c>
      <c r="AX498" s="12" t="s">
        <v>75</v>
      </c>
      <c r="AY498" s="153" t="s">
        <v>173</v>
      </c>
    </row>
    <row r="499" spans="2:65" s="13" customFormat="1">
      <c r="B499" s="158"/>
      <c r="D499" s="152" t="s">
        <v>181</v>
      </c>
      <c r="E499" s="159" t="s">
        <v>1</v>
      </c>
      <c r="F499" s="160" t="s">
        <v>708</v>
      </c>
      <c r="H499" s="161">
        <v>18.899999999999999</v>
      </c>
      <c r="I499" s="162"/>
      <c r="L499" s="158"/>
      <c r="M499" s="163"/>
      <c r="T499" s="164"/>
      <c r="AT499" s="159" t="s">
        <v>181</v>
      </c>
      <c r="AU499" s="159" t="s">
        <v>84</v>
      </c>
      <c r="AV499" s="13" t="s">
        <v>84</v>
      </c>
      <c r="AW499" s="13" t="s">
        <v>32</v>
      </c>
      <c r="AX499" s="13" t="s">
        <v>75</v>
      </c>
      <c r="AY499" s="159" t="s">
        <v>173</v>
      </c>
    </row>
    <row r="500" spans="2:65" s="12" customFormat="1">
      <c r="B500" s="151"/>
      <c r="D500" s="152" t="s">
        <v>181</v>
      </c>
      <c r="E500" s="153" t="s">
        <v>1</v>
      </c>
      <c r="F500" s="154" t="s">
        <v>709</v>
      </c>
      <c r="H500" s="153" t="s">
        <v>1</v>
      </c>
      <c r="I500" s="155"/>
      <c r="L500" s="151"/>
      <c r="M500" s="156"/>
      <c r="T500" s="157"/>
      <c r="AT500" s="153" t="s">
        <v>181</v>
      </c>
      <c r="AU500" s="153" t="s">
        <v>84</v>
      </c>
      <c r="AV500" s="12" t="s">
        <v>82</v>
      </c>
      <c r="AW500" s="12" t="s">
        <v>32</v>
      </c>
      <c r="AX500" s="12" t="s">
        <v>75</v>
      </c>
      <c r="AY500" s="153" t="s">
        <v>173</v>
      </c>
    </row>
    <row r="501" spans="2:65" s="13" customFormat="1">
      <c r="B501" s="158"/>
      <c r="D501" s="152" t="s">
        <v>181</v>
      </c>
      <c r="E501" s="159" t="s">
        <v>1</v>
      </c>
      <c r="F501" s="160" t="s">
        <v>710</v>
      </c>
      <c r="H501" s="161">
        <v>24</v>
      </c>
      <c r="I501" s="162"/>
      <c r="L501" s="158"/>
      <c r="M501" s="163"/>
      <c r="T501" s="164"/>
      <c r="AT501" s="159" t="s">
        <v>181</v>
      </c>
      <c r="AU501" s="159" t="s">
        <v>84</v>
      </c>
      <c r="AV501" s="13" t="s">
        <v>84</v>
      </c>
      <c r="AW501" s="13" t="s">
        <v>32</v>
      </c>
      <c r="AX501" s="13" t="s">
        <v>75</v>
      </c>
      <c r="AY501" s="159" t="s">
        <v>173</v>
      </c>
    </row>
    <row r="502" spans="2:65" s="14" customFormat="1">
      <c r="B502" s="165"/>
      <c r="D502" s="152" t="s">
        <v>181</v>
      </c>
      <c r="E502" s="166" t="s">
        <v>1</v>
      </c>
      <c r="F502" s="167" t="s">
        <v>219</v>
      </c>
      <c r="H502" s="168">
        <v>42.9</v>
      </c>
      <c r="I502" s="169"/>
      <c r="L502" s="165"/>
      <c r="M502" s="170"/>
      <c r="T502" s="171"/>
      <c r="AT502" s="166" t="s">
        <v>181</v>
      </c>
      <c r="AU502" s="166" t="s">
        <v>84</v>
      </c>
      <c r="AV502" s="14" t="s">
        <v>179</v>
      </c>
      <c r="AW502" s="14" t="s">
        <v>32</v>
      </c>
      <c r="AX502" s="14" t="s">
        <v>82</v>
      </c>
      <c r="AY502" s="166" t="s">
        <v>173</v>
      </c>
    </row>
    <row r="503" spans="2:65" s="1" customFormat="1" ht="24.2" customHeight="1">
      <c r="B503" s="32"/>
      <c r="C503" s="137" t="s">
        <v>715</v>
      </c>
      <c r="D503" s="137" t="s">
        <v>175</v>
      </c>
      <c r="E503" s="138" t="s">
        <v>716</v>
      </c>
      <c r="F503" s="139" t="s">
        <v>717</v>
      </c>
      <c r="G503" s="140" t="s">
        <v>197</v>
      </c>
      <c r="H503" s="141">
        <v>0.9</v>
      </c>
      <c r="I503" s="142"/>
      <c r="J503" s="143">
        <f>ROUND(I503*H503,2)</f>
        <v>0</v>
      </c>
      <c r="K503" s="144"/>
      <c r="L503" s="32"/>
      <c r="M503" s="145" t="s">
        <v>1</v>
      </c>
      <c r="N503" s="146" t="s">
        <v>40</v>
      </c>
      <c r="P503" s="147">
        <f>O503*H503</f>
        <v>0</v>
      </c>
      <c r="Q503" s="147">
        <v>6.7019999999999996E-2</v>
      </c>
      <c r="R503" s="147">
        <f>Q503*H503</f>
        <v>6.0317999999999997E-2</v>
      </c>
      <c r="S503" s="147">
        <v>0</v>
      </c>
      <c r="T503" s="148">
        <f>S503*H503</f>
        <v>0</v>
      </c>
      <c r="AR503" s="149" t="s">
        <v>179</v>
      </c>
      <c r="AT503" s="149" t="s">
        <v>175</v>
      </c>
      <c r="AU503" s="149" t="s">
        <v>84</v>
      </c>
      <c r="AY503" s="17" t="s">
        <v>173</v>
      </c>
      <c r="BE503" s="150">
        <f>IF(N503="základní",J503,0)</f>
        <v>0</v>
      </c>
      <c r="BF503" s="150">
        <f>IF(N503="snížená",J503,0)</f>
        <v>0</v>
      </c>
      <c r="BG503" s="150">
        <f>IF(N503="zákl. přenesená",J503,0)</f>
        <v>0</v>
      </c>
      <c r="BH503" s="150">
        <f>IF(N503="sníž. přenesená",J503,0)</f>
        <v>0</v>
      </c>
      <c r="BI503" s="150">
        <f>IF(N503="nulová",J503,0)</f>
        <v>0</v>
      </c>
      <c r="BJ503" s="17" t="s">
        <v>82</v>
      </c>
      <c r="BK503" s="150">
        <f>ROUND(I503*H503,2)</f>
        <v>0</v>
      </c>
      <c r="BL503" s="17" t="s">
        <v>179</v>
      </c>
      <c r="BM503" s="149" t="s">
        <v>718</v>
      </c>
    </row>
    <row r="504" spans="2:65" s="12" customFormat="1" ht="22.5">
      <c r="B504" s="151"/>
      <c r="D504" s="152" t="s">
        <v>181</v>
      </c>
      <c r="E504" s="153" t="s">
        <v>1</v>
      </c>
      <c r="F504" s="154" t="s">
        <v>719</v>
      </c>
      <c r="H504" s="153" t="s">
        <v>1</v>
      </c>
      <c r="I504" s="155"/>
      <c r="L504" s="151"/>
      <c r="M504" s="156"/>
      <c r="T504" s="157"/>
      <c r="AT504" s="153" t="s">
        <v>181</v>
      </c>
      <c r="AU504" s="153" t="s">
        <v>84</v>
      </c>
      <c r="AV504" s="12" t="s">
        <v>82</v>
      </c>
      <c r="AW504" s="12" t="s">
        <v>32</v>
      </c>
      <c r="AX504" s="12" t="s">
        <v>75</v>
      </c>
      <c r="AY504" s="153" t="s">
        <v>173</v>
      </c>
    </row>
    <row r="505" spans="2:65" s="13" customFormat="1">
      <c r="B505" s="158"/>
      <c r="D505" s="152" t="s">
        <v>181</v>
      </c>
      <c r="E505" s="159" t="s">
        <v>1</v>
      </c>
      <c r="F505" s="160" t="s">
        <v>720</v>
      </c>
      <c r="H505" s="161">
        <v>0.9</v>
      </c>
      <c r="I505" s="162"/>
      <c r="L505" s="158"/>
      <c r="M505" s="163"/>
      <c r="T505" s="164"/>
      <c r="AT505" s="159" t="s">
        <v>181</v>
      </c>
      <c r="AU505" s="159" t="s">
        <v>84</v>
      </c>
      <c r="AV505" s="13" t="s">
        <v>84</v>
      </c>
      <c r="AW505" s="13" t="s">
        <v>32</v>
      </c>
      <c r="AX505" s="13" t="s">
        <v>82</v>
      </c>
      <c r="AY505" s="159" t="s">
        <v>173</v>
      </c>
    </row>
    <row r="506" spans="2:65" s="1" customFormat="1" ht="21.75" customHeight="1">
      <c r="B506" s="32"/>
      <c r="C506" s="137" t="s">
        <v>721</v>
      </c>
      <c r="D506" s="137" t="s">
        <v>175</v>
      </c>
      <c r="E506" s="138" t="s">
        <v>722</v>
      </c>
      <c r="F506" s="139" t="s">
        <v>723</v>
      </c>
      <c r="G506" s="140" t="s">
        <v>197</v>
      </c>
      <c r="H506" s="141">
        <v>11</v>
      </c>
      <c r="I506" s="142"/>
      <c r="J506" s="143">
        <f>ROUND(I506*H506,2)</f>
        <v>0</v>
      </c>
      <c r="K506" s="144"/>
      <c r="L506" s="32"/>
      <c r="M506" s="145" t="s">
        <v>1</v>
      </c>
      <c r="N506" s="146" t="s">
        <v>40</v>
      </c>
      <c r="P506" s="147">
        <f>O506*H506</f>
        <v>0</v>
      </c>
      <c r="Q506" s="147">
        <v>0.27560000000000001</v>
      </c>
      <c r="R506" s="147">
        <f>Q506*H506</f>
        <v>3.0316000000000001</v>
      </c>
      <c r="S506" s="147">
        <v>0</v>
      </c>
      <c r="T506" s="148">
        <f>S506*H506</f>
        <v>0</v>
      </c>
      <c r="AR506" s="149" t="s">
        <v>179</v>
      </c>
      <c r="AT506" s="149" t="s">
        <v>175</v>
      </c>
      <c r="AU506" s="149" t="s">
        <v>84</v>
      </c>
      <c r="AY506" s="17" t="s">
        <v>173</v>
      </c>
      <c r="BE506" s="150">
        <f>IF(N506="základní",J506,0)</f>
        <v>0</v>
      </c>
      <c r="BF506" s="150">
        <f>IF(N506="snížená",J506,0)</f>
        <v>0</v>
      </c>
      <c r="BG506" s="150">
        <f>IF(N506="zákl. přenesená",J506,0)</f>
        <v>0</v>
      </c>
      <c r="BH506" s="150">
        <f>IF(N506="sníž. přenesená",J506,0)</f>
        <v>0</v>
      </c>
      <c r="BI506" s="150">
        <f>IF(N506="nulová",J506,0)</f>
        <v>0</v>
      </c>
      <c r="BJ506" s="17" t="s">
        <v>82</v>
      </c>
      <c r="BK506" s="150">
        <f>ROUND(I506*H506,2)</f>
        <v>0</v>
      </c>
      <c r="BL506" s="17" t="s">
        <v>179</v>
      </c>
      <c r="BM506" s="149" t="s">
        <v>724</v>
      </c>
    </row>
    <row r="507" spans="2:65" s="13" customFormat="1">
      <c r="B507" s="158"/>
      <c r="D507" s="152" t="s">
        <v>181</v>
      </c>
      <c r="E507" s="159" t="s">
        <v>1</v>
      </c>
      <c r="F507" s="160" t="s">
        <v>725</v>
      </c>
      <c r="H507" s="161">
        <v>11</v>
      </c>
      <c r="I507" s="162"/>
      <c r="L507" s="158"/>
      <c r="M507" s="163"/>
      <c r="T507" s="164"/>
      <c r="AT507" s="159" t="s">
        <v>181</v>
      </c>
      <c r="AU507" s="159" t="s">
        <v>84</v>
      </c>
      <c r="AV507" s="13" t="s">
        <v>84</v>
      </c>
      <c r="AW507" s="13" t="s">
        <v>32</v>
      </c>
      <c r="AX507" s="13" t="s">
        <v>82</v>
      </c>
      <c r="AY507" s="159" t="s">
        <v>173</v>
      </c>
    </row>
    <row r="508" spans="2:65" s="1" customFormat="1" ht="24.2" customHeight="1">
      <c r="B508" s="32"/>
      <c r="C508" s="137" t="s">
        <v>726</v>
      </c>
      <c r="D508" s="137" t="s">
        <v>175</v>
      </c>
      <c r="E508" s="138" t="s">
        <v>727</v>
      </c>
      <c r="F508" s="139" t="s">
        <v>728</v>
      </c>
      <c r="G508" s="140" t="s">
        <v>197</v>
      </c>
      <c r="H508" s="141">
        <v>11</v>
      </c>
      <c r="I508" s="142"/>
      <c r="J508" s="143">
        <f>ROUND(I508*H508,2)</f>
        <v>0</v>
      </c>
      <c r="K508" s="144"/>
      <c r="L508" s="32"/>
      <c r="M508" s="145" t="s">
        <v>1</v>
      </c>
      <c r="N508" s="146" t="s">
        <v>40</v>
      </c>
      <c r="P508" s="147">
        <f>O508*H508</f>
        <v>0</v>
      </c>
      <c r="Q508" s="147">
        <v>0.27145000000000002</v>
      </c>
      <c r="R508" s="147">
        <f>Q508*H508</f>
        <v>2.9859500000000003</v>
      </c>
      <c r="S508" s="147">
        <v>0</v>
      </c>
      <c r="T508" s="148">
        <f>S508*H508</f>
        <v>0</v>
      </c>
      <c r="AR508" s="149" t="s">
        <v>179</v>
      </c>
      <c r="AT508" s="149" t="s">
        <v>175</v>
      </c>
      <c r="AU508" s="149" t="s">
        <v>84</v>
      </c>
      <c r="AY508" s="17" t="s">
        <v>173</v>
      </c>
      <c r="BE508" s="150">
        <f>IF(N508="základní",J508,0)</f>
        <v>0</v>
      </c>
      <c r="BF508" s="150">
        <f>IF(N508="snížená",J508,0)</f>
        <v>0</v>
      </c>
      <c r="BG508" s="150">
        <f>IF(N508="zákl. přenesená",J508,0)</f>
        <v>0</v>
      </c>
      <c r="BH508" s="150">
        <f>IF(N508="sníž. přenesená",J508,0)</f>
        <v>0</v>
      </c>
      <c r="BI508" s="150">
        <f>IF(N508="nulová",J508,0)</f>
        <v>0</v>
      </c>
      <c r="BJ508" s="17" t="s">
        <v>82</v>
      </c>
      <c r="BK508" s="150">
        <f>ROUND(I508*H508,2)</f>
        <v>0</v>
      </c>
      <c r="BL508" s="17" t="s">
        <v>179</v>
      </c>
      <c r="BM508" s="149" t="s">
        <v>729</v>
      </c>
    </row>
    <row r="509" spans="2:65" s="13" customFormat="1">
      <c r="B509" s="158"/>
      <c r="D509" s="152" t="s">
        <v>181</v>
      </c>
      <c r="E509" s="159" t="s">
        <v>1</v>
      </c>
      <c r="F509" s="160" t="s">
        <v>725</v>
      </c>
      <c r="H509" s="161">
        <v>11</v>
      </c>
      <c r="I509" s="162"/>
      <c r="L509" s="158"/>
      <c r="M509" s="163"/>
      <c r="T509" s="164"/>
      <c r="AT509" s="159" t="s">
        <v>181</v>
      </c>
      <c r="AU509" s="159" t="s">
        <v>84</v>
      </c>
      <c r="AV509" s="13" t="s">
        <v>84</v>
      </c>
      <c r="AW509" s="13" t="s">
        <v>32</v>
      </c>
      <c r="AX509" s="13" t="s">
        <v>82</v>
      </c>
      <c r="AY509" s="159" t="s">
        <v>173</v>
      </c>
    </row>
    <row r="510" spans="2:65" s="11" customFormat="1" ht="22.9" customHeight="1">
      <c r="B510" s="125"/>
      <c r="D510" s="126" t="s">
        <v>74</v>
      </c>
      <c r="E510" s="135" t="s">
        <v>220</v>
      </c>
      <c r="F510" s="135" t="s">
        <v>730</v>
      </c>
      <c r="I510" s="128"/>
      <c r="J510" s="136">
        <f>BK510</f>
        <v>0</v>
      </c>
      <c r="L510" s="125"/>
      <c r="M510" s="130"/>
      <c r="P510" s="131">
        <f>SUM(P511:P561)</f>
        <v>0</v>
      </c>
      <c r="R510" s="131">
        <f>SUM(R511:R561)</f>
        <v>0.37739505000000001</v>
      </c>
      <c r="T510" s="132">
        <f>SUM(T511:T561)</f>
        <v>0.58800000000000008</v>
      </c>
      <c r="AR510" s="126" t="s">
        <v>82</v>
      </c>
      <c r="AT510" s="133" t="s">
        <v>74</v>
      </c>
      <c r="AU510" s="133" t="s">
        <v>82</v>
      </c>
      <c r="AY510" s="126" t="s">
        <v>173</v>
      </c>
      <c r="BK510" s="134">
        <f>SUM(BK511:BK561)</f>
        <v>0</v>
      </c>
    </row>
    <row r="511" spans="2:65" s="1" customFormat="1" ht="24.2" customHeight="1">
      <c r="B511" s="32"/>
      <c r="C511" s="137" t="s">
        <v>731</v>
      </c>
      <c r="D511" s="137" t="s">
        <v>175</v>
      </c>
      <c r="E511" s="138" t="s">
        <v>732</v>
      </c>
      <c r="F511" s="139" t="s">
        <v>733</v>
      </c>
      <c r="G511" s="140" t="s">
        <v>197</v>
      </c>
      <c r="H511" s="141">
        <v>137.16</v>
      </c>
      <c r="I511" s="142"/>
      <c r="J511" s="143">
        <f>ROUND(I511*H511,2)</f>
        <v>0</v>
      </c>
      <c r="K511" s="144"/>
      <c r="L511" s="32"/>
      <c r="M511" s="145" t="s">
        <v>1</v>
      </c>
      <c r="N511" s="146" t="s">
        <v>40</v>
      </c>
      <c r="P511" s="147">
        <f>O511*H511</f>
        <v>0</v>
      </c>
      <c r="Q511" s="147">
        <v>3.0000000000000001E-5</v>
      </c>
      <c r="R511" s="147">
        <f>Q511*H511</f>
        <v>4.1148000000000001E-3</v>
      </c>
      <c r="S511" s="147">
        <v>0</v>
      </c>
      <c r="T511" s="148">
        <f>S511*H511</f>
        <v>0</v>
      </c>
      <c r="AR511" s="149" t="s">
        <v>179</v>
      </c>
      <c r="AT511" s="149" t="s">
        <v>175</v>
      </c>
      <c r="AU511" s="149" t="s">
        <v>84</v>
      </c>
      <c r="AY511" s="17" t="s">
        <v>173</v>
      </c>
      <c r="BE511" s="150">
        <f>IF(N511="základní",J511,0)</f>
        <v>0</v>
      </c>
      <c r="BF511" s="150">
        <f>IF(N511="snížená",J511,0)</f>
        <v>0</v>
      </c>
      <c r="BG511" s="150">
        <f>IF(N511="zákl. přenesená",J511,0)</f>
        <v>0</v>
      </c>
      <c r="BH511" s="150">
        <f>IF(N511="sníž. přenesená",J511,0)</f>
        <v>0</v>
      </c>
      <c r="BI511" s="150">
        <f>IF(N511="nulová",J511,0)</f>
        <v>0</v>
      </c>
      <c r="BJ511" s="17" t="s">
        <v>82</v>
      </c>
      <c r="BK511" s="150">
        <f>ROUND(I511*H511,2)</f>
        <v>0</v>
      </c>
      <c r="BL511" s="17" t="s">
        <v>179</v>
      </c>
      <c r="BM511" s="149" t="s">
        <v>734</v>
      </c>
    </row>
    <row r="512" spans="2:65" s="13" customFormat="1">
      <c r="B512" s="158"/>
      <c r="D512" s="152" t="s">
        <v>181</v>
      </c>
      <c r="E512" s="159" t="s">
        <v>1</v>
      </c>
      <c r="F512" s="160" t="s">
        <v>735</v>
      </c>
      <c r="H512" s="161">
        <v>51.48</v>
      </c>
      <c r="I512" s="162"/>
      <c r="L512" s="158"/>
      <c r="M512" s="163"/>
      <c r="T512" s="164"/>
      <c r="AT512" s="159" t="s">
        <v>181</v>
      </c>
      <c r="AU512" s="159" t="s">
        <v>84</v>
      </c>
      <c r="AV512" s="13" t="s">
        <v>84</v>
      </c>
      <c r="AW512" s="13" t="s">
        <v>32</v>
      </c>
      <c r="AX512" s="13" t="s">
        <v>75</v>
      </c>
      <c r="AY512" s="159" t="s">
        <v>173</v>
      </c>
    </row>
    <row r="513" spans="2:65" s="13" customFormat="1">
      <c r="B513" s="158"/>
      <c r="D513" s="152" t="s">
        <v>181</v>
      </c>
      <c r="E513" s="159" t="s">
        <v>1</v>
      </c>
      <c r="F513" s="160" t="s">
        <v>736</v>
      </c>
      <c r="H513" s="161">
        <v>85.68</v>
      </c>
      <c r="I513" s="162"/>
      <c r="L513" s="158"/>
      <c r="M513" s="163"/>
      <c r="T513" s="164"/>
      <c r="AT513" s="159" t="s">
        <v>181</v>
      </c>
      <c r="AU513" s="159" t="s">
        <v>84</v>
      </c>
      <c r="AV513" s="13" t="s">
        <v>84</v>
      </c>
      <c r="AW513" s="13" t="s">
        <v>32</v>
      </c>
      <c r="AX513" s="13" t="s">
        <v>75</v>
      </c>
      <c r="AY513" s="159" t="s">
        <v>173</v>
      </c>
    </row>
    <row r="514" spans="2:65" s="14" customFormat="1">
      <c r="B514" s="165"/>
      <c r="D514" s="152" t="s">
        <v>181</v>
      </c>
      <c r="E514" s="166" t="s">
        <v>1</v>
      </c>
      <c r="F514" s="167" t="s">
        <v>219</v>
      </c>
      <c r="H514" s="168">
        <v>137.16</v>
      </c>
      <c r="I514" s="169"/>
      <c r="L514" s="165"/>
      <c r="M514" s="170"/>
      <c r="T514" s="171"/>
      <c r="AT514" s="166" t="s">
        <v>181</v>
      </c>
      <c r="AU514" s="166" t="s">
        <v>84</v>
      </c>
      <c r="AV514" s="14" t="s">
        <v>179</v>
      </c>
      <c r="AW514" s="14" t="s">
        <v>32</v>
      </c>
      <c r="AX514" s="14" t="s">
        <v>82</v>
      </c>
      <c r="AY514" s="166" t="s">
        <v>173</v>
      </c>
    </row>
    <row r="515" spans="2:65" s="1" customFormat="1" ht="33" customHeight="1">
      <c r="B515" s="32"/>
      <c r="C515" s="137" t="s">
        <v>737</v>
      </c>
      <c r="D515" s="137" t="s">
        <v>175</v>
      </c>
      <c r="E515" s="138" t="s">
        <v>738</v>
      </c>
      <c r="F515" s="139" t="s">
        <v>739</v>
      </c>
      <c r="G515" s="140" t="s">
        <v>197</v>
      </c>
      <c r="H515" s="141">
        <v>0.92500000000000004</v>
      </c>
      <c r="I515" s="142"/>
      <c r="J515" s="143">
        <f>ROUND(I515*H515,2)</f>
        <v>0</v>
      </c>
      <c r="K515" s="144"/>
      <c r="L515" s="32"/>
      <c r="M515" s="145" t="s">
        <v>1</v>
      </c>
      <c r="N515" s="146" t="s">
        <v>40</v>
      </c>
      <c r="P515" s="147">
        <f>O515*H515</f>
        <v>0</v>
      </c>
      <c r="Q515" s="147">
        <v>6.3000000000000003E-4</v>
      </c>
      <c r="R515" s="147">
        <f>Q515*H515</f>
        <v>5.8275000000000004E-4</v>
      </c>
      <c r="S515" s="147">
        <v>0</v>
      </c>
      <c r="T515" s="148">
        <f>S515*H515</f>
        <v>0</v>
      </c>
      <c r="AR515" s="149" t="s">
        <v>179</v>
      </c>
      <c r="AT515" s="149" t="s">
        <v>175</v>
      </c>
      <c r="AU515" s="149" t="s">
        <v>84</v>
      </c>
      <c r="AY515" s="17" t="s">
        <v>173</v>
      </c>
      <c r="BE515" s="150">
        <f>IF(N515="základní",J515,0)</f>
        <v>0</v>
      </c>
      <c r="BF515" s="150">
        <f>IF(N515="snížená",J515,0)</f>
        <v>0</v>
      </c>
      <c r="BG515" s="150">
        <f>IF(N515="zákl. přenesená",J515,0)</f>
        <v>0</v>
      </c>
      <c r="BH515" s="150">
        <f>IF(N515="sníž. přenesená",J515,0)</f>
        <v>0</v>
      </c>
      <c r="BI515" s="150">
        <f>IF(N515="nulová",J515,0)</f>
        <v>0</v>
      </c>
      <c r="BJ515" s="17" t="s">
        <v>82</v>
      </c>
      <c r="BK515" s="150">
        <f>ROUND(I515*H515,2)</f>
        <v>0</v>
      </c>
      <c r="BL515" s="17" t="s">
        <v>179</v>
      </c>
      <c r="BM515" s="149" t="s">
        <v>740</v>
      </c>
    </row>
    <row r="516" spans="2:65" s="12" customFormat="1">
      <c r="B516" s="151"/>
      <c r="D516" s="152" t="s">
        <v>181</v>
      </c>
      <c r="E516" s="153" t="s">
        <v>1</v>
      </c>
      <c r="F516" s="154" t="s">
        <v>741</v>
      </c>
      <c r="H516" s="153" t="s">
        <v>1</v>
      </c>
      <c r="I516" s="155"/>
      <c r="L516" s="151"/>
      <c r="M516" s="156"/>
      <c r="T516" s="157"/>
      <c r="AT516" s="153" t="s">
        <v>181</v>
      </c>
      <c r="AU516" s="153" t="s">
        <v>84</v>
      </c>
      <c r="AV516" s="12" t="s">
        <v>82</v>
      </c>
      <c r="AW516" s="12" t="s">
        <v>32</v>
      </c>
      <c r="AX516" s="12" t="s">
        <v>75</v>
      </c>
      <c r="AY516" s="153" t="s">
        <v>173</v>
      </c>
    </row>
    <row r="517" spans="2:65" s="13" customFormat="1">
      <c r="B517" s="158"/>
      <c r="D517" s="152" t="s">
        <v>181</v>
      </c>
      <c r="E517" s="159" t="s">
        <v>1</v>
      </c>
      <c r="F517" s="160" t="s">
        <v>742</v>
      </c>
      <c r="H517" s="161">
        <v>0.92500000000000004</v>
      </c>
      <c r="I517" s="162"/>
      <c r="L517" s="158"/>
      <c r="M517" s="163"/>
      <c r="T517" s="164"/>
      <c r="AT517" s="159" t="s">
        <v>181</v>
      </c>
      <c r="AU517" s="159" t="s">
        <v>84</v>
      </c>
      <c r="AV517" s="13" t="s">
        <v>84</v>
      </c>
      <c r="AW517" s="13" t="s">
        <v>32</v>
      </c>
      <c r="AX517" s="13" t="s">
        <v>82</v>
      </c>
      <c r="AY517" s="159" t="s">
        <v>173</v>
      </c>
    </row>
    <row r="518" spans="2:65" s="1" customFormat="1" ht="16.5" customHeight="1">
      <c r="B518" s="32"/>
      <c r="C518" s="137" t="s">
        <v>743</v>
      </c>
      <c r="D518" s="137" t="s">
        <v>175</v>
      </c>
      <c r="E518" s="138" t="s">
        <v>744</v>
      </c>
      <c r="F518" s="139" t="s">
        <v>745</v>
      </c>
      <c r="G518" s="140" t="s">
        <v>313</v>
      </c>
      <c r="H518" s="141">
        <v>4</v>
      </c>
      <c r="I518" s="142"/>
      <c r="J518" s="143">
        <f>ROUND(I518*H518,2)</f>
        <v>0</v>
      </c>
      <c r="K518" s="144"/>
      <c r="L518" s="32"/>
      <c r="M518" s="145" t="s">
        <v>1</v>
      </c>
      <c r="N518" s="146" t="s">
        <v>40</v>
      </c>
      <c r="P518" s="147">
        <f>O518*H518</f>
        <v>0</v>
      </c>
      <c r="Q518" s="147">
        <v>4.6800000000000001E-3</v>
      </c>
      <c r="R518" s="147">
        <f>Q518*H518</f>
        <v>1.8720000000000001E-2</v>
      </c>
      <c r="S518" s="147">
        <v>0</v>
      </c>
      <c r="T518" s="148">
        <f>S518*H518</f>
        <v>0</v>
      </c>
      <c r="AR518" s="149" t="s">
        <v>179</v>
      </c>
      <c r="AT518" s="149" t="s">
        <v>175</v>
      </c>
      <c r="AU518" s="149" t="s">
        <v>84</v>
      </c>
      <c r="AY518" s="17" t="s">
        <v>173</v>
      </c>
      <c r="BE518" s="150">
        <f>IF(N518="základní",J518,0)</f>
        <v>0</v>
      </c>
      <c r="BF518" s="150">
        <f>IF(N518="snížená",J518,0)</f>
        <v>0</v>
      </c>
      <c r="BG518" s="150">
        <f>IF(N518="zákl. přenesená",J518,0)</f>
        <v>0</v>
      </c>
      <c r="BH518" s="150">
        <f>IF(N518="sníž. přenesená",J518,0)</f>
        <v>0</v>
      </c>
      <c r="BI518" s="150">
        <f>IF(N518="nulová",J518,0)</f>
        <v>0</v>
      </c>
      <c r="BJ518" s="17" t="s">
        <v>82</v>
      </c>
      <c r="BK518" s="150">
        <f>ROUND(I518*H518,2)</f>
        <v>0</v>
      </c>
      <c r="BL518" s="17" t="s">
        <v>179</v>
      </c>
      <c r="BM518" s="149" t="s">
        <v>746</v>
      </c>
    </row>
    <row r="519" spans="2:65" s="12" customFormat="1">
      <c r="B519" s="151"/>
      <c r="D519" s="152" t="s">
        <v>181</v>
      </c>
      <c r="E519" s="153" t="s">
        <v>1</v>
      </c>
      <c r="F519" s="154" t="s">
        <v>747</v>
      </c>
      <c r="H519" s="153" t="s">
        <v>1</v>
      </c>
      <c r="I519" s="155"/>
      <c r="L519" s="151"/>
      <c r="M519" s="156"/>
      <c r="T519" s="157"/>
      <c r="AT519" s="153" t="s">
        <v>181</v>
      </c>
      <c r="AU519" s="153" t="s">
        <v>84</v>
      </c>
      <c r="AV519" s="12" t="s">
        <v>82</v>
      </c>
      <c r="AW519" s="12" t="s">
        <v>32</v>
      </c>
      <c r="AX519" s="12" t="s">
        <v>75</v>
      </c>
      <c r="AY519" s="153" t="s">
        <v>173</v>
      </c>
    </row>
    <row r="520" spans="2:65" s="13" customFormat="1">
      <c r="B520" s="158"/>
      <c r="D520" s="152" t="s">
        <v>181</v>
      </c>
      <c r="E520" s="159" t="s">
        <v>1</v>
      </c>
      <c r="F520" s="160" t="s">
        <v>434</v>
      </c>
      <c r="H520" s="161">
        <v>4</v>
      </c>
      <c r="I520" s="162"/>
      <c r="L520" s="158"/>
      <c r="M520" s="163"/>
      <c r="T520" s="164"/>
      <c r="AT520" s="159" t="s">
        <v>181</v>
      </c>
      <c r="AU520" s="159" t="s">
        <v>84</v>
      </c>
      <c r="AV520" s="13" t="s">
        <v>84</v>
      </c>
      <c r="AW520" s="13" t="s">
        <v>32</v>
      </c>
      <c r="AX520" s="13" t="s">
        <v>82</v>
      </c>
      <c r="AY520" s="159" t="s">
        <v>173</v>
      </c>
    </row>
    <row r="521" spans="2:65" s="1" customFormat="1" ht="24.2" customHeight="1">
      <c r="B521" s="32"/>
      <c r="C521" s="172" t="s">
        <v>748</v>
      </c>
      <c r="D521" s="172" t="s">
        <v>269</v>
      </c>
      <c r="E521" s="173" t="s">
        <v>749</v>
      </c>
      <c r="F521" s="174" t="s">
        <v>750</v>
      </c>
      <c r="G521" s="175" t="s">
        <v>313</v>
      </c>
      <c r="H521" s="176">
        <v>4</v>
      </c>
      <c r="I521" s="177"/>
      <c r="J521" s="178">
        <f>ROUND(I521*H521,2)</f>
        <v>0</v>
      </c>
      <c r="K521" s="179"/>
      <c r="L521" s="180"/>
      <c r="M521" s="181" t="s">
        <v>1</v>
      </c>
      <c r="N521" s="182" t="s">
        <v>40</v>
      </c>
      <c r="P521" s="147">
        <f>O521*H521</f>
        <v>0</v>
      </c>
      <c r="Q521" s="147">
        <v>3.8E-3</v>
      </c>
      <c r="R521" s="147">
        <f>Q521*H521</f>
        <v>1.52E-2</v>
      </c>
      <c r="S521" s="147">
        <v>0</v>
      </c>
      <c r="T521" s="148">
        <f>S521*H521</f>
        <v>0</v>
      </c>
      <c r="AR521" s="149" t="s">
        <v>214</v>
      </c>
      <c r="AT521" s="149" t="s">
        <v>269</v>
      </c>
      <c r="AU521" s="149" t="s">
        <v>84</v>
      </c>
      <c r="AY521" s="17" t="s">
        <v>173</v>
      </c>
      <c r="BE521" s="150">
        <f>IF(N521="základní",J521,0)</f>
        <v>0</v>
      </c>
      <c r="BF521" s="150">
        <f>IF(N521="snížená",J521,0)</f>
        <v>0</v>
      </c>
      <c r="BG521" s="150">
        <f>IF(N521="zákl. přenesená",J521,0)</f>
        <v>0</v>
      </c>
      <c r="BH521" s="150">
        <f>IF(N521="sníž. přenesená",J521,0)</f>
        <v>0</v>
      </c>
      <c r="BI521" s="150">
        <f>IF(N521="nulová",J521,0)</f>
        <v>0</v>
      </c>
      <c r="BJ521" s="17" t="s">
        <v>82</v>
      </c>
      <c r="BK521" s="150">
        <f>ROUND(I521*H521,2)</f>
        <v>0</v>
      </c>
      <c r="BL521" s="17" t="s">
        <v>179</v>
      </c>
      <c r="BM521" s="149" t="s">
        <v>751</v>
      </c>
    </row>
    <row r="522" spans="2:65" s="13" customFormat="1">
      <c r="B522" s="158"/>
      <c r="D522" s="152" t="s">
        <v>181</v>
      </c>
      <c r="E522" s="159" t="s">
        <v>1</v>
      </c>
      <c r="F522" s="160" t="s">
        <v>434</v>
      </c>
      <c r="H522" s="161">
        <v>4</v>
      </c>
      <c r="I522" s="162"/>
      <c r="L522" s="158"/>
      <c r="M522" s="163"/>
      <c r="T522" s="164"/>
      <c r="AT522" s="159" t="s">
        <v>181</v>
      </c>
      <c r="AU522" s="159" t="s">
        <v>84</v>
      </c>
      <c r="AV522" s="13" t="s">
        <v>84</v>
      </c>
      <c r="AW522" s="13" t="s">
        <v>32</v>
      </c>
      <c r="AX522" s="13" t="s">
        <v>82</v>
      </c>
      <c r="AY522" s="159" t="s">
        <v>173</v>
      </c>
    </row>
    <row r="523" spans="2:65" s="1" customFormat="1" ht="33" customHeight="1">
      <c r="B523" s="32"/>
      <c r="C523" s="137" t="s">
        <v>752</v>
      </c>
      <c r="D523" s="137" t="s">
        <v>175</v>
      </c>
      <c r="E523" s="138" t="s">
        <v>753</v>
      </c>
      <c r="F523" s="139" t="s">
        <v>754</v>
      </c>
      <c r="G523" s="140" t="s">
        <v>197</v>
      </c>
      <c r="H523" s="141">
        <v>8.4</v>
      </c>
      <c r="I523" s="142"/>
      <c r="J523" s="143">
        <f>ROUND(I523*H523,2)</f>
        <v>0</v>
      </c>
      <c r="K523" s="144"/>
      <c r="L523" s="32"/>
      <c r="M523" s="145" t="s">
        <v>1</v>
      </c>
      <c r="N523" s="146" t="s">
        <v>40</v>
      </c>
      <c r="P523" s="147">
        <f>O523*H523</f>
        <v>0</v>
      </c>
      <c r="Q523" s="147">
        <v>0</v>
      </c>
      <c r="R523" s="147">
        <f>Q523*H523</f>
        <v>0</v>
      </c>
      <c r="S523" s="147">
        <v>7.0000000000000007E-2</v>
      </c>
      <c r="T523" s="148">
        <f>S523*H523</f>
        <v>0.58800000000000008</v>
      </c>
      <c r="AR523" s="149" t="s">
        <v>179</v>
      </c>
      <c r="AT523" s="149" t="s">
        <v>175</v>
      </c>
      <c r="AU523" s="149" t="s">
        <v>84</v>
      </c>
      <c r="AY523" s="17" t="s">
        <v>173</v>
      </c>
      <c r="BE523" s="150">
        <f>IF(N523="základní",J523,0)</f>
        <v>0</v>
      </c>
      <c r="BF523" s="150">
        <f>IF(N523="snížená",J523,0)</f>
        <v>0</v>
      </c>
      <c r="BG523" s="150">
        <f>IF(N523="zákl. přenesená",J523,0)</f>
        <v>0</v>
      </c>
      <c r="BH523" s="150">
        <f>IF(N523="sníž. přenesená",J523,0)</f>
        <v>0</v>
      </c>
      <c r="BI523" s="150">
        <f>IF(N523="nulová",J523,0)</f>
        <v>0</v>
      </c>
      <c r="BJ523" s="17" t="s">
        <v>82</v>
      </c>
      <c r="BK523" s="150">
        <f>ROUND(I523*H523,2)</f>
        <v>0</v>
      </c>
      <c r="BL523" s="17" t="s">
        <v>179</v>
      </c>
      <c r="BM523" s="149" t="s">
        <v>755</v>
      </c>
    </row>
    <row r="524" spans="2:65" s="12" customFormat="1">
      <c r="B524" s="151"/>
      <c r="D524" s="152" t="s">
        <v>181</v>
      </c>
      <c r="E524" s="153" t="s">
        <v>1</v>
      </c>
      <c r="F524" s="154" t="s">
        <v>756</v>
      </c>
      <c r="H524" s="153" t="s">
        <v>1</v>
      </c>
      <c r="I524" s="155"/>
      <c r="L524" s="151"/>
      <c r="M524" s="156"/>
      <c r="T524" s="157"/>
      <c r="AT524" s="153" t="s">
        <v>181</v>
      </c>
      <c r="AU524" s="153" t="s">
        <v>84</v>
      </c>
      <c r="AV524" s="12" t="s">
        <v>82</v>
      </c>
      <c r="AW524" s="12" t="s">
        <v>32</v>
      </c>
      <c r="AX524" s="12" t="s">
        <v>75</v>
      </c>
      <c r="AY524" s="153" t="s">
        <v>173</v>
      </c>
    </row>
    <row r="525" spans="2:65" s="13" customFormat="1">
      <c r="B525" s="158"/>
      <c r="D525" s="152" t="s">
        <v>181</v>
      </c>
      <c r="E525" s="159" t="s">
        <v>1</v>
      </c>
      <c r="F525" s="160" t="s">
        <v>757</v>
      </c>
      <c r="H525" s="161">
        <v>8.4</v>
      </c>
      <c r="I525" s="162"/>
      <c r="L525" s="158"/>
      <c r="M525" s="163"/>
      <c r="T525" s="164"/>
      <c r="AT525" s="159" t="s">
        <v>181</v>
      </c>
      <c r="AU525" s="159" t="s">
        <v>84</v>
      </c>
      <c r="AV525" s="13" t="s">
        <v>84</v>
      </c>
      <c r="AW525" s="13" t="s">
        <v>32</v>
      </c>
      <c r="AX525" s="13" t="s">
        <v>82</v>
      </c>
      <c r="AY525" s="159" t="s">
        <v>173</v>
      </c>
    </row>
    <row r="526" spans="2:65" s="1" customFormat="1" ht="44.25" customHeight="1">
      <c r="B526" s="32"/>
      <c r="C526" s="137" t="s">
        <v>758</v>
      </c>
      <c r="D526" s="137" t="s">
        <v>175</v>
      </c>
      <c r="E526" s="138" t="s">
        <v>759</v>
      </c>
      <c r="F526" s="139" t="s">
        <v>760</v>
      </c>
      <c r="G526" s="140" t="s">
        <v>197</v>
      </c>
      <c r="H526" s="141">
        <v>1.3</v>
      </c>
      <c r="I526" s="142"/>
      <c r="J526" s="143">
        <f>ROUND(I526*H526,2)</f>
        <v>0</v>
      </c>
      <c r="K526" s="144"/>
      <c r="L526" s="32"/>
      <c r="M526" s="145" t="s">
        <v>1</v>
      </c>
      <c r="N526" s="146" t="s">
        <v>40</v>
      </c>
      <c r="P526" s="147">
        <f>O526*H526</f>
        <v>0</v>
      </c>
      <c r="Q526" s="147">
        <v>1.265E-2</v>
      </c>
      <c r="R526" s="147">
        <f>Q526*H526</f>
        <v>1.6445000000000001E-2</v>
      </c>
      <c r="S526" s="147">
        <v>0</v>
      </c>
      <c r="T526" s="148">
        <f>S526*H526</f>
        <v>0</v>
      </c>
      <c r="AR526" s="149" t="s">
        <v>179</v>
      </c>
      <c r="AT526" s="149" t="s">
        <v>175</v>
      </c>
      <c r="AU526" s="149" t="s">
        <v>84</v>
      </c>
      <c r="AY526" s="17" t="s">
        <v>173</v>
      </c>
      <c r="BE526" s="150">
        <f>IF(N526="základní",J526,0)</f>
        <v>0</v>
      </c>
      <c r="BF526" s="150">
        <f>IF(N526="snížená",J526,0)</f>
        <v>0</v>
      </c>
      <c r="BG526" s="150">
        <f>IF(N526="zákl. přenesená",J526,0)</f>
        <v>0</v>
      </c>
      <c r="BH526" s="150">
        <f>IF(N526="sníž. přenesená",J526,0)</f>
        <v>0</v>
      </c>
      <c r="BI526" s="150">
        <f>IF(N526="nulová",J526,0)</f>
        <v>0</v>
      </c>
      <c r="BJ526" s="17" t="s">
        <v>82</v>
      </c>
      <c r="BK526" s="150">
        <f>ROUND(I526*H526,2)</f>
        <v>0</v>
      </c>
      <c r="BL526" s="17" t="s">
        <v>179</v>
      </c>
      <c r="BM526" s="149" t="s">
        <v>761</v>
      </c>
    </row>
    <row r="527" spans="2:65" s="12" customFormat="1">
      <c r="B527" s="151"/>
      <c r="D527" s="152" t="s">
        <v>181</v>
      </c>
      <c r="E527" s="153" t="s">
        <v>1</v>
      </c>
      <c r="F527" s="154" t="s">
        <v>762</v>
      </c>
      <c r="H527" s="153" t="s">
        <v>1</v>
      </c>
      <c r="I527" s="155"/>
      <c r="L527" s="151"/>
      <c r="M527" s="156"/>
      <c r="T527" s="157"/>
      <c r="AT527" s="153" t="s">
        <v>181</v>
      </c>
      <c r="AU527" s="153" t="s">
        <v>84</v>
      </c>
      <c r="AV527" s="12" t="s">
        <v>82</v>
      </c>
      <c r="AW527" s="12" t="s">
        <v>32</v>
      </c>
      <c r="AX527" s="12" t="s">
        <v>75</v>
      </c>
      <c r="AY527" s="153" t="s">
        <v>173</v>
      </c>
    </row>
    <row r="528" spans="2:65" s="13" customFormat="1">
      <c r="B528" s="158"/>
      <c r="D528" s="152" t="s">
        <v>181</v>
      </c>
      <c r="E528" s="159" t="s">
        <v>1</v>
      </c>
      <c r="F528" s="160" t="s">
        <v>763</v>
      </c>
      <c r="H528" s="161">
        <v>1.3</v>
      </c>
      <c r="I528" s="162"/>
      <c r="L528" s="158"/>
      <c r="M528" s="163"/>
      <c r="T528" s="164"/>
      <c r="AT528" s="159" t="s">
        <v>181</v>
      </c>
      <c r="AU528" s="159" t="s">
        <v>84</v>
      </c>
      <c r="AV528" s="13" t="s">
        <v>84</v>
      </c>
      <c r="AW528" s="13" t="s">
        <v>32</v>
      </c>
      <c r="AX528" s="13" t="s">
        <v>82</v>
      </c>
      <c r="AY528" s="159" t="s">
        <v>173</v>
      </c>
    </row>
    <row r="529" spans="2:65" s="1" customFormat="1" ht="24.2" customHeight="1">
      <c r="B529" s="32"/>
      <c r="C529" s="137" t="s">
        <v>764</v>
      </c>
      <c r="D529" s="137" t="s">
        <v>175</v>
      </c>
      <c r="E529" s="138" t="s">
        <v>765</v>
      </c>
      <c r="F529" s="139" t="s">
        <v>766</v>
      </c>
      <c r="G529" s="140" t="s">
        <v>197</v>
      </c>
      <c r="H529" s="141">
        <v>1.3</v>
      </c>
      <c r="I529" s="142"/>
      <c r="J529" s="143">
        <f>ROUND(I529*H529,2)</f>
        <v>0</v>
      </c>
      <c r="K529" s="144"/>
      <c r="L529" s="32"/>
      <c r="M529" s="145" t="s">
        <v>1</v>
      </c>
      <c r="N529" s="146" t="s">
        <v>40</v>
      </c>
      <c r="P529" s="147">
        <f>O529*H529</f>
        <v>0</v>
      </c>
      <c r="Q529" s="147">
        <v>1.265E-2</v>
      </c>
      <c r="R529" s="147">
        <f>Q529*H529</f>
        <v>1.6445000000000001E-2</v>
      </c>
      <c r="S529" s="147">
        <v>0</v>
      </c>
      <c r="T529" s="148">
        <f>S529*H529</f>
        <v>0</v>
      </c>
      <c r="AR529" s="149" t="s">
        <v>179</v>
      </c>
      <c r="AT529" s="149" t="s">
        <v>175</v>
      </c>
      <c r="AU529" s="149" t="s">
        <v>84</v>
      </c>
      <c r="AY529" s="17" t="s">
        <v>173</v>
      </c>
      <c r="BE529" s="150">
        <f>IF(N529="základní",J529,0)</f>
        <v>0</v>
      </c>
      <c r="BF529" s="150">
        <f>IF(N529="snížená",J529,0)</f>
        <v>0</v>
      </c>
      <c r="BG529" s="150">
        <f>IF(N529="zákl. přenesená",J529,0)</f>
        <v>0</v>
      </c>
      <c r="BH529" s="150">
        <f>IF(N529="sníž. přenesená",J529,0)</f>
        <v>0</v>
      </c>
      <c r="BI529" s="150">
        <f>IF(N529="nulová",J529,0)</f>
        <v>0</v>
      </c>
      <c r="BJ529" s="17" t="s">
        <v>82</v>
      </c>
      <c r="BK529" s="150">
        <f>ROUND(I529*H529,2)</f>
        <v>0</v>
      </c>
      <c r="BL529" s="17" t="s">
        <v>179</v>
      </c>
      <c r="BM529" s="149" t="s">
        <v>767</v>
      </c>
    </row>
    <row r="530" spans="2:65" s="12" customFormat="1">
      <c r="B530" s="151"/>
      <c r="D530" s="152" t="s">
        <v>181</v>
      </c>
      <c r="E530" s="153" t="s">
        <v>1</v>
      </c>
      <c r="F530" s="154" t="s">
        <v>762</v>
      </c>
      <c r="H530" s="153" t="s">
        <v>1</v>
      </c>
      <c r="I530" s="155"/>
      <c r="L530" s="151"/>
      <c r="M530" s="156"/>
      <c r="T530" s="157"/>
      <c r="AT530" s="153" t="s">
        <v>181</v>
      </c>
      <c r="AU530" s="153" t="s">
        <v>84</v>
      </c>
      <c r="AV530" s="12" t="s">
        <v>82</v>
      </c>
      <c r="AW530" s="12" t="s">
        <v>32</v>
      </c>
      <c r="AX530" s="12" t="s">
        <v>75</v>
      </c>
      <c r="AY530" s="153" t="s">
        <v>173</v>
      </c>
    </row>
    <row r="531" spans="2:65" s="13" customFormat="1">
      <c r="B531" s="158"/>
      <c r="D531" s="152" t="s">
        <v>181</v>
      </c>
      <c r="E531" s="159" t="s">
        <v>1</v>
      </c>
      <c r="F531" s="160" t="s">
        <v>763</v>
      </c>
      <c r="H531" s="161">
        <v>1.3</v>
      </c>
      <c r="I531" s="162"/>
      <c r="L531" s="158"/>
      <c r="M531" s="163"/>
      <c r="T531" s="164"/>
      <c r="AT531" s="159" t="s">
        <v>181</v>
      </c>
      <c r="AU531" s="159" t="s">
        <v>84</v>
      </c>
      <c r="AV531" s="13" t="s">
        <v>84</v>
      </c>
      <c r="AW531" s="13" t="s">
        <v>32</v>
      </c>
      <c r="AX531" s="13" t="s">
        <v>82</v>
      </c>
      <c r="AY531" s="159" t="s">
        <v>173</v>
      </c>
    </row>
    <row r="532" spans="2:65" s="1" customFormat="1" ht="24.2" customHeight="1">
      <c r="B532" s="32"/>
      <c r="C532" s="137" t="s">
        <v>768</v>
      </c>
      <c r="D532" s="137" t="s">
        <v>175</v>
      </c>
      <c r="E532" s="138" t="s">
        <v>769</v>
      </c>
      <c r="F532" s="139" t="s">
        <v>770</v>
      </c>
      <c r="G532" s="140" t="s">
        <v>197</v>
      </c>
      <c r="H532" s="141">
        <v>4.875</v>
      </c>
      <c r="I532" s="142"/>
      <c r="J532" s="143">
        <f>ROUND(I532*H532,2)</f>
        <v>0</v>
      </c>
      <c r="K532" s="144"/>
      <c r="L532" s="32"/>
      <c r="M532" s="145" t="s">
        <v>1</v>
      </c>
      <c r="N532" s="146" t="s">
        <v>40</v>
      </c>
      <c r="P532" s="147">
        <f>O532*H532</f>
        <v>0</v>
      </c>
      <c r="Q532" s="147">
        <v>2.1059999999999999E-2</v>
      </c>
      <c r="R532" s="147">
        <f>Q532*H532</f>
        <v>0.10266749999999999</v>
      </c>
      <c r="S532" s="147">
        <v>0</v>
      </c>
      <c r="T532" s="148">
        <f>S532*H532</f>
        <v>0</v>
      </c>
      <c r="AR532" s="149" t="s">
        <v>179</v>
      </c>
      <c r="AT532" s="149" t="s">
        <v>175</v>
      </c>
      <c r="AU532" s="149" t="s">
        <v>84</v>
      </c>
      <c r="AY532" s="17" t="s">
        <v>173</v>
      </c>
      <c r="BE532" s="150">
        <f>IF(N532="základní",J532,0)</f>
        <v>0</v>
      </c>
      <c r="BF532" s="150">
        <f>IF(N532="snížená",J532,0)</f>
        <v>0</v>
      </c>
      <c r="BG532" s="150">
        <f>IF(N532="zákl. přenesená",J532,0)</f>
        <v>0</v>
      </c>
      <c r="BH532" s="150">
        <f>IF(N532="sníž. přenesená",J532,0)</f>
        <v>0</v>
      </c>
      <c r="BI532" s="150">
        <f>IF(N532="nulová",J532,0)</f>
        <v>0</v>
      </c>
      <c r="BJ532" s="17" t="s">
        <v>82</v>
      </c>
      <c r="BK532" s="150">
        <f>ROUND(I532*H532,2)</f>
        <v>0</v>
      </c>
      <c r="BL532" s="17" t="s">
        <v>179</v>
      </c>
      <c r="BM532" s="149" t="s">
        <v>771</v>
      </c>
    </row>
    <row r="533" spans="2:65" s="12" customFormat="1">
      <c r="B533" s="151"/>
      <c r="D533" s="152" t="s">
        <v>181</v>
      </c>
      <c r="E533" s="153" t="s">
        <v>1</v>
      </c>
      <c r="F533" s="154" t="s">
        <v>772</v>
      </c>
      <c r="H533" s="153" t="s">
        <v>1</v>
      </c>
      <c r="I533" s="155"/>
      <c r="L533" s="151"/>
      <c r="M533" s="156"/>
      <c r="T533" s="157"/>
      <c r="AT533" s="153" t="s">
        <v>181</v>
      </c>
      <c r="AU533" s="153" t="s">
        <v>84</v>
      </c>
      <c r="AV533" s="12" t="s">
        <v>82</v>
      </c>
      <c r="AW533" s="12" t="s">
        <v>32</v>
      </c>
      <c r="AX533" s="12" t="s">
        <v>75</v>
      </c>
      <c r="AY533" s="153" t="s">
        <v>173</v>
      </c>
    </row>
    <row r="534" spans="2:65" s="12" customFormat="1">
      <c r="B534" s="151"/>
      <c r="D534" s="152" t="s">
        <v>181</v>
      </c>
      <c r="E534" s="153" t="s">
        <v>1</v>
      </c>
      <c r="F534" s="154" t="s">
        <v>773</v>
      </c>
      <c r="H534" s="153" t="s">
        <v>1</v>
      </c>
      <c r="I534" s="155"/>
      <c r="L534" s="151"/>
      <c r="M534" s="156"/>
      <c r="T534" s="157"/>
      <c r="AT534" s="153" t="s">
        <v>181</v>
      </c>
      <c r="AU534" s="153" t="s">
        <v>84</v>
      </c>
      <c r="AV534" s="12" t="s">
        <v>82</v>
      </c>
      <c r="AW534" s="12" t="s">
        <v>32</v>
      </c>
      <c r="AX534" s="12" t="s">
        <v>75</v>
      </c>
      <c r="AY534" s="153" t="s">
        <v>173</v>
      </c>
    </row>
    <row r="535" spans="2:65" s="13" customFormat="1">
      <c r="B535" s="158"/>
      <c r="D535" s="152" t="s">
        <v>181</v>
      </c>
      <c r="E535" s="159" t="s">
        <v>1</v>
      </c>
      <c r="F535" s="160" t="s">
        <v>538</v>
      </c>
      <c r="H535" s="161">
        <v>3.93</v>
      </c>
      <c r="I535" s="162"/>
      <c r="L535" s="158"/>
      <c r="M535" s="163"/>
      <c r="T535" s="164"/>
      <c r="AT535" s="159" t="s">
        <v>181</v>
      </c>
      <c r="AU535" s="159" t="s">
        <v>84</v>
      </c>
      <c r="AV535" s="13" t="s">
        <v>84</v>
      </c>
      <c r="AW535" s="13" t="s">
        <v>32</v>
      </c>
      <c r="AX535" s="13" t="s">
        <v>75</v>
      </c>
      <c r="AY535" s="159" t="s">
        <v>173</v>
      </c>
    </row>
    <row r="536" spans="2:65" s="12" customFormat="1">
      <c r="B536" s="151"/>
      <c r="D536" s="152" t="s">
        <v>181</v>
      </c>
      <c r="E536" s="153" t="s">
        <v>1</v>
      </c>
      <c r="F536" s="154" t="s">
        <v>587</v>
      </c>
      <c r="H536" s="153" t="s">
        <v>1</v>
      </c>
      <c r="I536" s="155"/>
      <c r="L536" s="151"/>
      <c r="M536" s="156"/>
      <c r="T536" s="157"/>
      <c r="AT536" s="153" t="s">
        <v>181</v>
      </c>
      <c r="AU536" s="153" t="s">
        <v>84</v>
      </c>
      <c r="AV536" s="12" t="s">
        <v>82</v>
      </c>
      <c r="AW536" s="12" t="s">
        <v>32</v>
      </c>
      <c r="AX536" s="12" t="s">
        <v>75</v>
      </c>
      <c r="AY536" s="153" t="s">
        <v>173</v>
      </c>
    </row>
    <row r="537" spans="2:65" s="13" customFormat="1">
      <c r="B537" s="158"/>
      <c r="D537" s="152" t="s">
        <v>181</v>
      </c>
      <c r="E537" s="159" t="s">
        <v>1</v>
      </c>
      <c r="F537" s="160" t="s">
        <v>774</v>
      </c>
      <c r="H537" s="161">
        <v>0.94499999999999995</v>
      </c>
      <c r="I537" s="162"/>
      <c r="L537" s="158"/>
      <c r="M537" s="163"/>
      <c r="T537" s="164"/>
      <c r="AT537" s="159" t="s">
        <v>181</v>
      </c>
      <c r="AU537" s="159" t="s">
        <v>84</v>
      </c>
      <c r="AV537" s="13" t="s">
        <v>84</v>
      </c>
      <c r="AW537" s="13" t="s">
        <v>32</v>
      </c>
      <c r="AX537" s="13" t="s">
        <v>75</v>
      </c>
      <c r="AY537" s="159" t="s">
        <v>173</v>
      </c>
    </row>
    <row r="538" spans="2:65" s="14" customFormat="1">
      <c r="B538" s="165"/>
      <c r="D538" s="152" t="s">
        <v>181</v>
      </c>
      <c r="E538" s="166" t="s">
        <v>1</v>
      </c>
      <c r="F538" s="167" t="s">
        <v>219</v>
      </c>
      <c r="H538" s="168">
        <v>4.875</v>
      </c>
      <c r="I538" s="169"/>
      <c r="L538" s="165"/>
      <c r="M538" s="170"/>
      <c r="T538" s="171"/>
      <c r="AT538" s="166" t="s">
        <v>181</v>
      </c>
      <c r="AU538" s="166" t="s">
        <v>84</v>
      </c>
      <c r="AV538" s="14" t="s">
        <v>179</v>
      </c>
      <c r="AW538" s="14" t="s">
        <v>32</v>
      </c>
      <c r="AX538" s="14" t="s">
        <v>82</v>
      </c>
      <c r="AY538" s="166" t="s">
        <v>173</v>
      </c>
    </row>
    <row r="539" spans="2:65" s="1" customFormat="1" ht="24.2" customHeight="1">
      <c r="B539" s="32"/>
      <c r="C539" s="137" t="s">
        <v>775</v>
      </c>
      <c r="D539" s="137" t="s">
        <v>175</v>
      </c>
      <c r="E539" s="138" t="s">
        <v>776</v>
      </c>
      <c r="F539" s="139" t="s">
        <v>777</v>
      </c>
      <c r="G539" s="140" t="s">
        <v>313</v>
      </c>
      <c r="H539" s="141">
        <v>4</v>
      </c>
      <c r="I539" s="142"/>
      <c r="J539" s="143">
        <f>ROUND(I539*H539,2)</f>
        <v>0</v>
      </c>
      <c r="K539" s="144"/>
      <c r="L539" s="32"/>
      <c r="M539" s="145" t="s">
        <v>1</v>
      </c>
      <c r="N539" s="146" t="s">
        <v>40</v>
      </c>
      <c r="P539" s="147">
        <f>O539*H539</f>
        <v>0</v>
      </c>
      <c r="Q539" s="147">
        <v>1.17E-2</v>
      </c>
      <c r="R539" s="147">
        <f>Q539*H539</f>
        <v>4.6800000000000001E-2</v>
      </c>
      <c r="S539" s="147">
        <v>0</v>
      </c>
      <c r="T539" s="148">
        <f>S539*H539</f>
        <v>0</v>
      </c>
      <c r="AR539" s="149" t="s">
        <v>179</v>
      </c>
      <c r="AT539" s="149" t="s">
        <v>175</v>
      </c>
      <c r="AU539" s="149" t="s">
        <v>84</v>
      </c>
      <c r="AY539" s="17" t="s">
        <v>173</v>
      </c>
      <c r="BE539" s="150">
        <f>IF(N539="základní",J539,0)</f>
        <v>0</v>
      </c>
      <c r="BF539" s="150">
        <f>IF(N539="snížená",J539,0)</f>
        <v>0</v>
      </c>
      <c r="BG539" s="150">
        <f>IF(N539="zákl. přenesená",J539,0)</f>
        <v>0</v>
      </c>
      <c r="BH539" s="150">
        <f>IF(N539="sníž. přenesená",J539,0)</f>
        <v>0</v>
      </c>
      <c r="BI539" s="150">
        <f>IF(N539="nulová",J539,0)</f>
        <v>0</v>
      </c>
      <c r="BJ539" s="17" t="s">
        <v>82</v>
      </c>
      <c r="BK539" s="150">
        <f>ROUND(I539*H539,2)</f>
        <v>0</v>
      </c>
      <c r="BL539" s="17" t="s">
        <v>179</v>
      </c>
      <c r="BM539" s="149" t="s">
        <v>778</v>
      </c>
    </row>
    <row r="540" spans="2:65" s="12" customFormat="1">
      <c r="B540" s="151"/>
      <c r="D540" s="152" t="s">
        <v>181</v>
      </c>
      <c r="E540" s="153" t="s">
        <v>1</v>
      </c>
      <c r="F540" s="154" t="s">
        <v>779</v>
      </c>
      <c r="H540" s="153" t="s">
        <v>1</v>
      </c>
      <c r="I540" s="155"/>
      <c r="L540" s="151"/>
      <c r="M540" s="156"/>
      <c r="T540" s="157"/>
      <c r="AT540" s="153" t="s">
        <v>181</v>
      </c>
      <c r="AU540" s="153" t="s">
        <v>84</v>
      </c>
      <c r="AV540" s="12" t="s">
        <v>82</v>
      </c>
      <c r="AW540" s="12" t="s">
        <v>32</v>
      </c>
      <c r="AX540" s="12" t="s">
        <v>75</v>
      </c>
      <c r="AY540" s="153" t="s">
        <v>173</v>
      </c>
    </row>
    <row r="541" spans="2:65" s="13" customFormat="1">
      <c r="B541" s="158"/>
      <c r="D541" s="152" t="s">
        <v>181</v>
      </c>
      <c r="E541" s="159" t="s">
        <v>1</v>
      </c>
      <c r="F541" s="160" t="s">
        <v>780</v>
      </c>
      <c r="H541" s="161">
        <v>4</v>
      </c>
      <c r="I541" s="162"/>
      <c r="L541" s="158"/>
      <c r="M541" s="163"/>
      <c r="T541" s="164"/>
      <c r="AT541" s="159" t="s">
        <v>181</v>
      </c>
      <c r="AU541" s="159" t="s">
        <v>84</v>
      </c>
      <c r="AV541" s="13" t="s">
        <v>84</v>
      </c>
      <c r="AW541" s="13" t="s">
        <v>32</v>
      </c>
      <c r="AX541" s="13" t="s">
        <v>82</v>
      </c>
      <c r="AY541" s="159" t="s">
        <v>173</v>
      </c>
    </row>
    <row r="542" spans="2:65" s="1" customFormat="1" ht="24.2" customHeight="1">
      <c r="B542" s="32"/>
      <c r="C542" s="172" t="s">
        <v>781</v>
      </c>
      <c r="D542" s="172" t="s">
        <v>269</v>
      </c>
      <c r="E542" s="173" t="s">
        <v>782</v>
      </c>
      <c r="F542" s="174" t="s">
        <v>783</v>
      </c>
      <c r="G542" s="175" t="s">
        <v>313</v>
      </c>
      <c r="H542" s="176">
        <v>2</v>
      </c>
      <c r="I542" s="177"/>
      <c r="J542" s="178">
        <f>ROUND(I542*H542,2)</f>
        <v>0</v>
      </c>
      <c r="K542" s="179"/>
      <c r="L542" s="180"/>
      <c r="M542" s="181" t="s">
        <v>1</v>
      </c>
      <c r="N542" s="182" t="s">
        <v>40</v>
      </c>
      <c r="P542" s="147">
        <f>O542*H542</f>
        <v>0</v>
      </c>
      <c r="Q542" s="147">
        <v>1.64E-3</v>
      </c>
      <c r="R542" s="147">
        <f>Q542*H542</f>
        <v>3.2799999999999999E-3</v>
      </c>
      <c r="S542" s="147">
        <v>0</v>
      </c>
      <c r="T542" s="148">
        <f>S542*H542</f>
        <v>0</v>
      </c>
      <c r="AR542" s="149" t="s">
        <v>214</v>
      </c>
      <c r="AT542" s="149" t="s">
        <v>269</v>
      </c>
      <c r="AU542" s="149" t="s">
        <v>84</v>
      </c>
      <c r="AY542" s="17" t="s">
        <v>173</v>
      </c>
      <c r="BE542" s="150">
        <f>IF(N542="základní",J542,0)</f>
        <v>0</v>
      </c>
      <c r="BF542" s="150">
        <f>IF(N542="snížená",J542,0)</f>
        <v>0</v>
      </c>
      <c r="BG542" s="150">
        <f>IF(N542="zákl. přenesená",J542,0)</f>
        <v>0</v>
      </c>
      <c r="BH542" s="150">
        <f>IF(N542="sníž. přenesená",J542,0)</f>
        <v>0</v>
      </c>
      <c r="BI542" s="150">
        <f>IF(N542="nulová",J542,0)</f>
        <v>0</v>
      </c>
      <c r="BJ542" s="17" t="s">
        <v>82</v>
      </c>
      <c r="BK542" s="150">
        <f>ROUND(I542*H542,2)</f>
        <v>0</v>
      </c>
      <c r="BL542" s="17" t="s">
        <v>179</v>
      </c>
      <c r="BM542" s="149" t="s">
        <v>784</v>
      </c>
    </row>
    <row r="543" spans="2:65" s="13" customFormat="1">
      <c r="B543" s="158"/>
      <c r="D543" s="152" t="s">
        <v>181</v>
      </c>
      <c r="E543" s="159" t="s">
        <v>1</v>
      </c>
      <c r="F543" s="160" t="s">
        <v>417</v>
      </c>
      <c r="H543" s="161">
        <v>2</v>
      </c>
      <c r="I543" s="162"/>
      <c r="L543" s="158"/>
      <c r="M543" s="163"/>
      <c r="T543" s="164"/>
      <c r="AT543" s="159" t="s">
        <v>181</v>
      </c>
      <c r="AU543" s="159" t="s">
        <v>84</v>
      </c>
      <c r="AV543" s="13" t="s">
        <v>84</v>
      </c>
      <c r="AW543" s="13" t="s">
        <v>32</v>
      </c>
      <c r="AX543" s="13" t="s">
        <v>82</v>
      </c>
      <c r="AY543" s="159" t="s">
        <v>173</v>
      </c>
    </row>
    <row r="544" spans="2:65" s="1" customFormat="1" ht="24.2" customHeight="1">
      <c r="B544" s="32"/>
      <c r="C544" s="172" t="s">
        <v>785</v>
      </c>
      <c r="D544" s="172" t="s">
        <v>269</v>
      </c>
      <c r="E544" s="173" t="s">
        <v>786</v>
      </c>
      <c r="F544" s="174" t="s">
        <v>787</v>
      </c>
      <c r="G544" s="175" t="s">
        <v>313</v>
      </c>
      <c r="H544" s="176">
        <v>2</v>
      </c>
      <c r="I544" s="177"/>
      <c r="J544" s="178">
        <f>ROUND(I544*H544,2)</f>
        <v>0</v>
      </c>
      <c r="K544" s="179"/>
      <c r="L544" s="180"/>
      <c r="M544" s="181" t="s">
        <v>1</v>
      </c>
      <c r="N544" s="182" t="s">
        <v>40</v>
      </c>
      <c r="P544" s="147">
        <f>O544*H544</f>
        <v>0</v>
      </c>
      <c r="Q544" s="147">
        <v>1.64E-3</v>
      </c>
      <c r="R544" s="147">
        <f>Q544*H544</f>
        <v>3.2799999999999999E-3</v>
      </c>
      <c r="S544" s="147">
        <v>0</v>
      </c>
      <c r="T544" s="148">
        <f>S544*H544</f>
        <v>0</v>
      </c>
      <c r="AR544" s="149" t="s">
        <v>214</v>
      </c>
      <c r="AT544" s="149" t="s">
        <v>269</v>
      </c>
      <c r="AU544" s="149" t="s">
        <v>84</v>
      </c>
      <c r="AY544" s="17" t="s">
        <v>173</v>
      </c>
      <c r="BE544" s="150">
        <f>IF(N544="základní",J544,0)</f>
        <v>0</v>
      </c>
      <c r="BF544" s="150">
        <f>IF(N544="snížená",J544,0)</f>
        <v>0</v>
      </c>
      <c r="BG544" s="150">
        <f>IF(N544="zákl. přenesená",J544,0)</f>
        <v>0</v>
      </c>
      <c r="BH544" s="150">
        <f>IF(N544="sníž. přenesená",J544,0)</f>
        <v>0</v>
      </c>
      <c r="BI544" s="150">
        <f>IF(N544="nulová",J544,0)</f>
        <v>0</v>
      </c>
      <c r="BJ544" s="17" t="s">
        <v>82</v>
      </c>
      <c r="BK544" s="150">
        <f>ROUND(I544*H544,2)</f>
        <v>0</v>
      </c>
      <c r="BL544" s="17" t="s">
        <v>179</v>
      </c>
      <c r="BM544" s="149" t="s">
        <v>788</v>
      </c>
    </row>
    <row r="545" spans="2:65" s="13" customFormat="1">
      <c r="B545" s="158"/>
      <c r="D545" s="152" t="s">
        <v>181</v>
      </c>
      <c r="E545" s="159" t="s">
        <v>1</v>
      </c>
      <c r="F545" s="160" t="s">
        <v>417</v>
      </c>
      <c r="H545" s="161">
        <v>2</v>
      </c>
      <c r="I545" s="162"/>
      <c r="L545" s="158"/>
      <c r="M545" s="163"/>
      <c r="T545" s="164"/>
      <c r="AT545" s="159" t="s">
        <v>181</v>
      </c>
      <c r="AU545" s="159" t="s">
        <v>84</v>
      </c>
      <c r="AV545" s="13" t="s">
        <v>84</v>
      </c>
      <c r="AW545" s="13" t="s">
        <v>32</v>
      </c>
      <c r="AX545" s="13" t="s">
        <v>82</v>
      </c>
      <c r="AY545" s="159" t="s">
        <v>173</v>
      </c>
    </row>
    <row r="546" spans="2:65" s="1" customFormat="1" ht="24.2" customHeight="1">
      <c r="B546" s="32"/>
      <c r="C546" s="172" t="s">
        <v>789</v>
      </c>
      <c r="D546" s="172" t="s">
        <v>269</v>
      </c>
      <c r="E546" s="173" t="s">
        <v>790</v>
      </c>
      <c r="F546" s="174" t="s">
        <v>791</v>
      </c>
      <c r="G546" s="175" t="s">
        <v>313</v>
      </c>
      <c r="H546" s="176">
        <v>2</v>
      </c>
      <c r="I546" s="177"/>
      <c r="J546" s="178">
        <f>ROUND(I546*H546,2)</f>
        <v>0</v>
      </c>
      <c r="K546" s="179"/>
      <c r="L546" s="180"/>
      <c r="M546" s="181" t="s">
        <v>1</v>
      </c>
      <c r="N546" s="182" t="s">
        <v>40</v>
      </c>
      <c r="P546" s="147">
        <f>O546*H546</f>
        <v>0</v>
      </c>
      <c r="Q546" s="147">
        <v>2.5999999999999999E-3</v>
      </c>
      <c r="R546" s="147">
        <f>Q546*H546</f>
        <v>5.1999999999999998E-3</v>
      </c>
      <c r="S546" s="147">
        <v>0</v>
      </c>
      <c r="T546" s="148">
        <f>S546*H546</f>
        <v>0</v>
      </c>
      <c r="AR546" s="149" t="s">
        <v>214</v>
      </c>
      <c r="AT546" s="149" t="s">
        <v>269</v>
      </c>
      <c r="AU546" s="149" t="s">
        <v>84</v>
      </c>
      <c r="AY546" s="17" t="s">
        <v>173</v>
      </c>
      <c r="BE546" s="150">
        <f>IF(N546="základní",J546,0)</f>
        <v>0</v>
      </c>
      <c r="BF546" s="150">
        <f>IF(N546="snížená",J546,0)</f>
        <v>0</v>
      </c>
      <c r="BG546" s="150">
        <f>IF(N546="zákl. přenesená",J546,0)</f>
        <v>0</v>
      </c>
      <c r="BH546" s="150">
        <f>IF(N546="sníž. přenesená",J546,0)</f>
        <v>0</v>
      </c>
      <c r="BI546" s="150">
        <f>IF(N546="nulová",J546,0)</f>
        <v>0</v>
      </c>
      <c r="BJ546" s="17" t="s">
        <v>82</v>
      </c>
      <c r="BK546" s="150">
        <f>ROUND(I546*H546,2)</f>
        <v>0</v>
      </c>
      <c r="BL546" s="17" t="s">
        <v>179</v>
      </c>
      <c r="BM546" s="149" t="s">
        <v>792</v>
      </c>
    </row>
    <row r="547" spans="2:65" s="13" customFormat="1">
      <c r="B547" s="158"/>
      <c r="D547" s="152" t="s">
        <v>181</v>
      </c>
      <c r="E547" s="159" t="s">
        <v>1</v>
      </c>
      <c r="F547" s="160" t="s">
        <v>417</v>
      </c>
      <c r="H547" s="161">
        <v>2</v>
      </c>
      <c r="I547" s="162"/>
      <c r="L547" s="158"/>
      <c r="M547" s="163"/>
      <c r="T547" s="164"/>
      <c r="AT547" s="159" t="s">
        <v>181</v>
      </c>
      <c r="AU547" s="159" t="s">
        <v>84</v>
      </c>
      <c r="AV547" s="13" t="s">
        <v>84</v>
      </c>
      <c r="AW547" s="13" t="s">
        <v>32</v>
      </c>
      <c r="AX547" s="13" t="s">
        <v>82</v>
      </c>
      <c r="AY547" s="159" t="s">
        <v>173</v>
      </c>
    </row>
    <row r="548" spans="2:65" s="1" customFormat="1" ht="24.2" customHeight="1">
      <c r="B548" s="32"/>
      <c r="C548" s="172" t="s">
        <v>793</v>
      </c>
      <c r="D548" s="172" t="s">
        <v>269</v>
      </c>
      <c r="E548" s="173" t="s">
        <v>794</v>
      </c>
      <c r="F548" s="174" t="s">
        <v>795</v>
      </c>
      <c r="G548" s="175" t="s">
        <v>313</v>
      </c>
      <c r="H548" s="176">
        <v>2</v>
      </c>
      <c r="I548" s="177"/>
      <c r="J548" s="178">
        <f>ROUND(I548*H548,2)</f>
        <v>0</v>
      </c>
      <c r="K548" s="179"/>
      <c r="L548" s="180"/>
      <c r="M548" s="181" t="s">
        <v>1</v>
      </c>
      <c r="N548" s="182" t="s">
        <v>40</v>
      </c>
      <c r="P548" s="147">
        <f>O548*H548</f>
        <v>0</v>
      </c>
      <c r="Q548" s="147">
        <v>2.5999999999999999E-3</v>
      </c>
      <c r="R548" s="147">
        <f>Q548*H548</f>
        <v>5.1999999999999998E-3</v>
      </c>
      <c r="S548" s="147">
        <v>0</v>
      </c>
      <c r="T548" s="148">
        <f>S548*H548</f>
        <v>0</v>
      </c>
      <c r="AR548" s="149" t="s">
        <v>214</v>
      </c>
      <c r="AT548" s="149" t="s">
        <v>269</v>
      </c>
      <c r="AU548" s="149" t="s">
        <v>84</v>
      </c>
      <c r="AY548" s="17" t="s">
        <v>173</v>
      </c>
      <c r="BE548" s="150">
        <f>IF(N548="základní",J548,0)</f>
        <v>0</v>
      </c>
      <c r="BF548" s="150">
        <f>IF(N548="snížená",J548,0)</f>
        <v>0</v>
      </c>
      <c r="BG548" s="150">
        <f>IF(N548="zákl. přenesená",J548,0)</f>
        <v>0</v>
      </c>
      <c r="BH548" s="150">
        <f>IF(N548="sníž. přenesená",J548,0)</f>
        <v>0</v>
      </c>
      <c r="BI548" s="150">
        <f>IF(N548="nulová",J548,0)</f>
        <v>0</v>
      </c>
      <c r="BJ548" s="17" t="s">
        <v>82</v>
      </c>
      <c r="BK548" s="150">
        <f>ROUND(I548*H548,2)</f>
        <v>0</v>
      </c>
      <c r="BL548" s="17" t="s">
        <v>179</v>
      </c>
      <c r="BM548" s="149" t="s">
        <v>796</v>
      </c>
    </row>
    <row r="549" spans="2:65" s="13" customFormat="1">
      <c r="B549" s="158"/>
      <c r="D549" s="152" t="s">
        <v>181</v>
      </c>
      <c r="E549" s="159" t="s">
        <v>1</v>
      </c>
      <c r="F549" s="160" t="s">
        <v>417</v>
      </c>
      <c r="H549" s="161">
        <v>2</v>
      </c>
      <c r="I549" s="162"/>
      <c r="L549" s="158"/>
      <c r="M549" s="163"/>
      <c r="T549" s="164"/>
      <c r="AT549" s="159" t="s">
        <v>181</v>
      </c>
      <c r="AU549" s="159" t="s">
        <v>84</v>
      </c>
      <c r="AV549" s="13" t="s">
        <v>84</v>
      </c>
      <c r="AW549" s="13" t="s">
        <v>32</v>
      </c>
      <c r="AX549" s="13" t="s">
        <v>82</v>
      </c>
      <c r="AY549" s="159" t="s">
        <v>173</v>
      </c>
    </row>
    <row r="550" spans="2:65" s="1" customFormat="1" ht="81" customHeight="1">
      <c r="B550" s="32"/>
      <c r="C550" s="137" t="s">
        <v>797</v>
      </c>
      <c r="D550" s="137" t="s">
        <v>175</v>
      </c>
      <c r="E550" s="138" t="s">
        <v>798</v>
      </c>
      <c r="F550" s="139" t="s">
        <v>799</v>
      </c>
      <c r="G550" s="140" t="s">
        <v>313</v>
      </c>
      <c r="H550" s="141">
        <v>292</v>
      </c>
      <c r="I550" s="142"/>
      <c r="J550" s="143">
        <f>ROUND(I550*H550,2)</f>
        <v>0</v>
      </c>
      <c r="K550" s="144"/>
      <c r="L550" s="32"/>
      <c r="M550" s="145" t="s">
        <v>1</v>
      </c>
      <c r="N550" s="146" t="s">
        <v>40</v>
      </c>
      <c r="P550" s="147">
        <f>O550*H550</f>
        <v>0</v>
      </c>
      <c r="Q550" s="147">
        <v>3.8000000000000002E-4</v>
      </c>
      <c r="R550" s="147">
        <f>Q550*H550</f>
        <v>0.11096</v>
      </c>
      <c r="S550" s="147">
        <v>0</v>
      </c>
      <c r="T550" s="148">
        <f>S550*H550</f>
        <v>0</v>
      </c>
      <c r="AR550" s="149" t="s">
        <v>179</v>
      </c>
      <c r="AT550" s="149" t="s">
        <v>175</v>
      </c>
      <c r="AU550" s="149" t="s">
        <v>84</v>
      </c>
      <c r="AY550" s="17" t="s">
        <v>173</v>
      </c>
      <c r="BE550" s="150">
        <f>IF(N550="základní",J550,0)</f>
        <v>0</v>
      </c>
      <c r="BF550" s="150">
        <f>IF(N550="snížená",J550,0)</f>
        <v>0</v>
      </c>
      <c r="BG550" s="150">
        <f>IF(N550="zákl. přenesená",J550,0)</f>
        <v>0</v>
      </c>
      <c r="BH550" s="150">
        <f>IF(N550="sníž. přenesená",J550,0)</f>
        <v>0</v>
      </c>
      <c r="BI550" s="150">
        <f>IF(N550="nulová",J550,0)</f>
        <v>0</v>
      </c>
      <c r="BJ550" s="17" t="s">
        <v>82</v>
      </c>
      <c r="BK550" s="150">
        <f>ROUND(I550*H550,2)</f>
        <v>0</v>
      </c>
      <c r="BL550" s="17" t="s">
        <v>179</v>
      </c>
      <c r="BM550" s="149" t="s">
        <v>800</v>
      </c>
    </row>
    <row r="551" spans="2:65" s="12" customFormat="1">
      <c r="B551" s="151"/>
      <c r="D551" s="152" t="s">
        <v>181</v>
      </c>
      <c r="E551" s="153" t="s">
        <v>1</v>
      </c>
      <c r="F551" s="154" t="s">
        <v>466</v>
      </c>
      <c r="H551" s="153" t="s">
        <v>1</v>
      </c>
      <c r="I551" s="155"/>
      <c r="L551" s="151"/>
      <c r="M551" s="156"/>
      <c r="T551" s="157"/>
      <c r="AT551" s="153" t="s">
        <v>181</v>
      </c>
      <c r="AU551" s="153" t="s">
        <v>84</v>
      </c>
      <c r="AV551" s="12" t="s">
        <v>82</v>
      </c>
      <c r="AW551" s="12" t="s">
        <v>32</v>
      </c>
      <c r="AX551" s="12" t="s">
        <v>75</v>
      </c>
      <c r="AY551" s="153" t="s">
        <v>173</v>
      </c>
    </row>
    <row r="552" spans="2:65" s="13" customFormat="1">
      <c r="B552" s="158"/>
      <c r="D552" s="152" t="s">
        <v>181</v>
      </c>
      <c r="E552" s="159" t="s">
        <v>1</v>
      </c>
      <c r="F552" s="160" t="s">
        <v>801</v>
      </c>
      <c r="H552" s="161">
        <v>292</v>
      </c>
      <c r="I552" s="162"/>
      <c r="L552" s="158"/>
      <c r="M552" s="163"/>
      <c r="T552" s="164"/>
      <c r="AT552" s="159" t="s">
        <v>181</v>
      </c>
      <c r="AU552" s="159" t="s">
        <v>84</v>
      </c>
      <c r="AV552" s="13" t="s">
        <v>84</v>
      </c>
      <c r="AW552" s="13" t="s">
        <v>32</v>
      </c>
      <c r="AX552" s="13" t="s">
        <v>82</v>
      </c>
      <c r="AY552" s="159" t="s">
        <v>173</v>
      </c>
    </row>
    <row r="553" spans="2:65" s="1" customFormat="1" ht="68.25" customHeight="1">
      <c r="B553" s="32"/>
      <c r="C553" s="137" t="s">
        <v>802</v>
      </c>
      <c r="D553" s="137" t="s">
        <v>175</v>
      </c>
      <c r="E553" s="138" t="s">
        <v>803</v>
      </c>
      <c r="F553" s="139" t="s">
        <v>804</v>
      </c>
      <c r="G553" s="140" t="s">
        <v>313</v>
      </c>
      <c r="H553" s="141">
        <v>16</v>
      </c>
      <c r="I553" s="142"/>
      <c r="J553" s="143">
        <f>ROUND(I553*H553,2)</f>
        <v>0</v>
      </c>
      <c r="K553" s="144"/>
      <c r="L553" s="32"/>
      <c r="M553" s="145" t="s">
        <v>1</v>
      </c>
      <c r="N553" s="146" t="s">
        <v>40</v>
      </c>
      <c r="P553" s="147">
        <f>O553*H553</f>
        <v>0</v>
      </c>
      <c r="Q553" s="147">
        <v>3.8000000000000002E-4</v>
      </c>
      <c r="R553" s="147">
        <f>Q553*H553</f>
        <v>6.0800000000000003E-3</v>
      </c>
      <c r="S553" s="147">
        <v>0</v>
      </c>
      <c r="T553" s="148">
        <f>S553*H553</f>
        <v>0</v>
      </c>
      <c r="AR553" s="149" t="s">
        <v>179</v>
      </c>
      <c r="AT553" s="149" t="s">
        <v>175</v>
      </c>
      <c r="AU553" s="149" t="s">
        <v>84</v>
      </c>
      <c r="AY553" s="17" t="s">
        <v>173</v>
      </c>
      <c r="BE553" s="150">
        <f>IF(N553="základní",J553,0)</f>
        <v>0</v>
      </c>
      <c r="BF553" s="150">
        <f>IF(N553="snížená",J553,0)</f>
        <v>0</v>
      </c>
      <c r="BG553" s="150">
        <f>IF(N553="zákl. přenesená",J553,0)</f>
        <v>0</v>
      </c>
      <c r="BH553" s="150">
        <f>IF(N553="sníž. přenesená",J553,0)</f>
        <v>0</v>
      </c>
      <c r="BI553" s="150">
        <f>IF(N553="nulová",J553,0)</f>
        <v>0</v>
      </c>
      <c r="BJ553" s="17" t="s">
        <v>82</v>
      </c>
      <c r="BK553" s="150">
        <f>ROUND(I553*H553,2)</f>
        <v>0</v>
      </c>
      <c r="BL553" s="17" t="s">
        <v>179</v>
      </c>
      <c r="BM553" s="149" t="s">
        <v>805</v>
      </c>
    </row>
    <row r="554" spans="2:65" s="12" customFormat="1">
      <c r="B554" s="151"/>
      <c r="D554" s="152" t="s">
        <v>181</v>
      </c>
      <c r="E554" s="153" t="s">
        <v>1</v>
      </c>
      <c r="F554" s="154" t="s">
        <v>333</v>
      </c>
      <c r="H554" s="153" t="s">
        <v>1</v>
      </c>
      <c r="I554" s="155"/>
      <c r="L554" s="151"/>
      <c r="M554" s="156"/>
      <c r="T554" s="157"/>
      <c r="AT554" s="153" t="s">
        <v>181</v>
      </c>
      <c r="AU554" s="153" t="s">
        <v>84</v>
      </c>
      <c r="AV554" s="12" t="s">
        <v>82</v>
      </c>
      <c r="AW554" s="12" t="s">
        <v>32</v>
      </c>
      <c r="AX554" s="12" t="s">
        <v>75</v>
      </c>
      <c r="AY554" s="153" t="s">
        <v>173</v>
      </c>
    </row>
    <row r="555" spans="2:65" s="13" customFormat="1">
      <c r="B555" s="158"/>
      <c r="D555" s="152" t="s">
        <v>181</v>
      </c>
      <c r="E555" s="159" t="s">
        <v>1</v>
      </c>
      <c r="F555" s="160" t="s">
        <v>806</v>
      </c>
      <c r="H555" s="161">
        <v>16</v>
      </c>
      <c r="I555" s="162"/>
      <c r="L555" s="158"/>
      <c r="M555" s="163"/>
      <c r="T555" s="164"/>
      <c r="AT555" s="159" t="s">
        <v>181</v>
      </c>
      <c r="AU555" s="159" t="s">
        <v>84</v>
      </c>
      <c r="AV555" s="13" t="s">
        <v>84</v>
      </c>
      <c r="AW555" s="13" t="s">
        <v>32</v>
      </c>
      <c r="AX555" s="13" t="s">
        <v>82</v>
      </c>
      <c r="AY555" s="159" t="s">
        <v>173</v>
      </c>
    </row>
    <row r="556" spans="2:65" s="1" customFormat="1" ht="84.75" customHeight="1">
      <c r="B556" s="32"/>
      <c r="C556" s="137" t="s">
        <v>807</v>
      </c>
      <c r="D556" s="137" t="s">
        <v>175</v>
      </c>
      <c r="E556" s="138" t="s">
        <v>808</v>
      </c>
      <c r="F556" s="139" t="s">
        <v>809</v>
      </c>
      <c r="G556" s="140" t="s">
        <v>313</v>
      </c>
      <c r="H556" s="141">
        <v>54</v>
      </c>
      <c r="I556" s="142"/>
      <c r="J556" s="143">
        <f>ROUND(I556*H556,2)</f>
        <v>0</v>
      </c>
      <c r="K556" s="144"/>
      <c r="L556" s="32"/>
      <c r="M556" s="145" t="s">
        <v>1</v>
      </c>
      <c r="N556" s="146" t="s">
        <v>40</v>
      </c>
      <c r="P556" s="147">
        <f>O556*H556</f>
        <v>0</v>
      </c>
      <c r="Q556" s="147">
        <v>3.8000000000000002E-4</v>
      </c>
      <c r="R556" s="147">
        <f>Q556*H556</f>
        <v>2.052E-2</v>
      </c>
      <c r="S556" s="147">
        <v>0</v>
      </c>
      <c r="T556" s="148">
        <f>S556*H556</f>
        <v>0</v>
      </c>
      <c r="AR556" s="149" t="s">
        <v>179</v>
      </c>
      <c r="AT556" s="149" t="s">
        <v>175</v>
      </c>
      <c r="AU556" s="149" t="s">
        <v>84</v>
      </c>
      <c r="AY556" s="17" t="s">
        <v>173</v>
      </c>
      <c r="BE556" s="150">
        <f>IF(N556="základní",J556,0)</f>
        <v>0</v>
      </c>
      <c r="BF556" s="150">
        <f>IF(N556="snížená",J556,0)</f>
        <v>0</v>
      </c>
      <c r="BG556" s="150">
        <f>IF(N556="zákl. přenesená",J556,0)</f>
        <v>0</v>
      </c>
      <c r="BH556" s="150">
        <f>IF(N556="sníž. přenesená",J556,0)</f>
        <v>0</v>
      </c>
      <c r="BI556" s="150">
        <f>IF(N556="nulová",J556,0)</f>
        <v>0</v>
      </c>
      <c r="BJ556" s="17" t="s">
        <v>82</v>
      </c>
      <c r="BK556" s="150">
        <f>ROUND(I556*H556,2)</f>
        <v>0</v>
      </c>
      <c r="BL556" s="17" t="s">
        <v>179</v>
      </c>
      <c r="BM556" s="149" t="s">
        <v>810</v>
      </c>
    </row>
    <row r="557" spans="2:65" s="12" customFormat="1">
      <c r="B557" s="151"/>
      <c r="D557" s="152" t="s">
        <v>181</v>
      </c>
      <c r="E557" s="153" t="s">
        <v>1</v>
      </c>
      <c r="F557" s="154" t="s">
        <v>811</v>
      </c>
      <c r="H557" s="153" t="s">
        <v>1</v>
      </c>
      <c r="I557" s="155"/>
      <c r="L557" s="151"/>
      <c r="M557" s="156"/>
      <c r="T557" s="157"/>
      <c r="AT557" s="153" t="s">
        <v>181</v>
      </c>
      <c r="AU557" s="153" t="s">
        <v>84</v>
      </c>
      <c r="AV557" s="12" t="s">
        <v>82</v>
      </c>
      <c r="AW557" s="12" t="s">
        <v>32</v>
      </c>
      <c r="AX557" s="12" t="s">
        <v>75</v>
      </c>
      <c r="AY557" s="153" t="s">
        <v>173</v>
      </c>
    </row>
    <row r="558" spans="2:65" s="13" customFormat="1">
      <c r="B558" s="158"/>
      <c r="D558" s="152" t="s">
        <v>181</v>
      </c>
      <c r="E558" s="159" t="s">
        <v>1</v>
      </c>
      <c r="F558" s="160" t="s">
        <v>812</v>
      </c>
      <c r="H558" s="161">
        <v>54</v>
      </c>
      <c r="I558" s="162"/>
      <c r="L558" s="158"/>
      <c r="M558" s="163"/>
      <c r="T558" s="164"/>
      <c r="AT558" s="159" t="s">
        <v>181</v>
      </c>
      <c r="AU558" s="159" t="s">
        <v>84</v>
      </c>
      <c r="AV558" s="13" t="s">
        <v>84</v>
      </c>
      <c r="AW558" s="13" t="s">
        <v>32</v>
      </c>
      <c r="AX558" s="13" t="s">
        <v>82</v>
      </c>
      <c r="AY558" s="159" t="s">
        <v>173</v>
      </c>
    </row>
    <row r="559" spans="2:65" s="1" customFormat="1" ht="44.25" customHeight="1">
      <c r="B559" s="32"/>
      <c r="C559" s="137" t="s">
        <v>813</v>
      </c>
      <c r="D559" s="137" t="s">
        <v>175</v>
      </c>
      <c r="E559" s="138" t="s">
        <v>814</v>
      </c>
      <c r="F559" s="139" t="s">
        <v>815</v>
      </c>
      <c r="G559" s="140" t="s">
        <v>313</v>
      </c>
      <c r="H559" s="141">
        <v>5</v>
      </c>
      <c r="I559" s="142"/>
      <c r="J559" s="143">
        <f>ROUND(I559*H559,2)</f>
        <v>0</v>
      </c>
      <c r="K559" s="144"/>
      <c r="L559" s="32"/>
      <c r="M559" s="145" t="s">
        <v>1</v>
      </c>
      <c r="N559" s="146" t="s">
        <v>40</v>
      </c>
      <c r="P559" s="147">
        <f>O559*H559</f>
        <v>0</v>
      </c>
      <c r="Q559" s="147">
        <v>3.8000000000000002E-4</v>
      </c>
      <c r="R559" s="147">
        <f>Q559*H559</f>
        <v>1.9000000000000002E-3</v>
      </c>
      <c r="S559" s="147">
        <v>0</v>
      </c>
      <c r="T559" s="148">
        <f>S559*H559</f>
        <v>0</v>
      </c>
      <c r="AR559" s="149" t="s">
        <v>179</v>
      </c>
      <c r="AT559" s="149" t="s">
        <v>175</v>
      </c>
      <c r="AU559" s="149" t="s">
        <v>84</v>
      </c>
      <c r="AY559" s="17" t="s">
        <v>173</v>
      </c>
      <c r="BE559" s="150">
        <f>IF(N559="základní",J559,0)</f>
        <v>0</v>
      </c>
      <c r="BF559" s="150">
        <f>IF(N559="snížená",J559,0)</f>
        <v>0</v>
      </c>
      <c r="BG559" s="150">
        <f>IF(N559="zákl. přenesená",J559,0)</f>
        <v>0</v>
      </c>
      <c r="BH559" s="150">
        <f>IF(N559="sníž. přenesená",J559,0)</f>
        <v>0</v>
      </c>
      <c r="BI559" s="150">
        <f>IF(N559="nulová",J559,0)</f>
        <v>0</v>
      </c>
      <c r="BJ559" s="17" t="s">
        <v>82</v>
      </c>
      <c r="BK559" s="150">
        <f>ROUND(I559*H559,2)</f>
        <v>0</v>
      </c>
      <c r="BL559" s="17" t="s">
        <v>179</v>
      </c>
      <c r="BM559" s="149" t="s">
        <v>816</v>
      </c>
    </row>
    <row r="560" spans="2:65" s="12" customFormat="1">
      <c r="B560" s="151"/>
      <c r="D560" s="152" t="s">
        <v>181</v>
      </c>
      <c r="E560" s="153" t="s">
        <v>1</v>
      </c>
      <c r="F560" s="154" t="s">
        <v>817</v>
      </c>
      <c r="H560" s="153" t="s">
        <v>1</v>
      </c>
      <c r="I560" s="155"/>
      <c r="L560" s="151"/>
      <c r="M560" s="156"/>
      <c r="T560" s="157"/>
      <c r="AT560" s="153" t="s">
        <v>181</v>
      </c>
      <c r="AU560" s="153" t="s">
        <v>84</v>
      </c>
      <c r="AV560" s="12" t="s">
        <v>82</v>
      </c>
      <c r="AW560" s="12" t="s">
        <v>32</v>
      </c>
      <c r="AX560" s="12" t="s">
        <v>75</v>
      </c>
      <c r="AY560" s="153" t="s">
        <v>173</v>
      </c>
    </row>
    <row r="561" spans="2:65" s="13" customFormat="1">
      <c r="B561" s="158"/>
      <c r="D561" s="152" t="s">
        <v>181</v>
      </c>
      <c r="E561" s="159" t="s">
        <v>1</v>
      </c>
      <c r="F561" s="160" t="s">
        <v>520</v>
      </c>
      <c r="H561" s="161">
        <v>5</v>
      </c>
      <c r="I561" s="162"/>
      <c r="L561" s="158"/>
      <c r="M561" s="163"/>
      <c r="T561" s="164"/>
      <c r="AT561" s="159" t="s">
        <v>181</v>
      </c>
      <c r="AU561" s="159" t="s">
        <v>84</v>
      </c>
      <c r="AV561" s="13" t="s">
        <v>84</v>
      </c>
      <c r="AW561" s="13" t="s">
        <v>32</v>
      </c>
      <c r="AX561" s="13" t="s">
        <v>82</v>
      </c>
      <c r="AY561" s="159" t="s">
        <v>173</v>
      </c>
    </row>
    <row r="562" spans="2:65" s="11" customFormat="1" ht="22.9" customHeight="1">
      <c r="B562" s="125"/>
      <c r="D562" s="126" t="s">
        <v>74</v>
      </c>
      <c r="E562" s="135" t="s">
        <v>711</v>
      </c>
      <c r="F562" s="135" t="s">
        <v>818</v>
      </c>
      <c r="I562" s="128"/>
      <c r="J562" s="136">
        <f>BK562</f>
        <v>0</v>
      </c>
      <c r="L562" s="125"/>
      <c r="M562" s="130"/>
      <c r="P562" s="131">
        <f>SUM(P563:P574)</f>
        <v>0</v>
      </c>
      <c r="R562" s="131">
        <f>SUM(R563:R574)</f>
        <v>2.03356395</v>
      </c>
      <c r="T562" s="132">
        <f>SUM(T563:T574)</f>
        <v>0</v>
      </c>
      <c r="AR562" s="126" t="s">
        <v>82</v>
      </c>
      <c r="AT562" s="133" t="s">
        <v>74</v>
      </c>
      <c r="AU562" s="133" t="s">
        <v>82</v>
      </c>
      <c r="AY562" s="126" t="s">
        <v>173</v>
      </c>
      <c r="BK562" s="134">
        <f>SUM(BK563:BK574)</f>
        <v>0</v>
      </c>
    </row>
    <row r="563" spans="2:65" s="1" customFormat="1" ht="37.9" customHeight="1">
      <c r="B563" s="32"/>
      <c r="C563" s="137" t="s">
        <v>819</v>
      </c>
      <c r="D563" s="137" t="s">
        <v>175</v>
      </c>
      <c r="E563" s="138" t="s">
        <v>820</v>
      </c>
      <c r="F563" s="139" t="s">
        <v>821</v>
      </c>
      <c r="G563" s="140" t="s">
        <v>178</v>
      </c>
      <c r="H563" s="141">
        <v>0.78300000000000003</v>
      </c>
      <c r="I563" s="142"/>
      <c r="J563" s="143">
        <f>ROUND(I563*H563,2)</f>
        <v>0</v>
      </c>
      <c r="K563" s="144"/>
      <c r="L563" s="32"/>
      <c r="M563" s="145" t="s">
        <v>1</v>
      </c>
      <c r="N563" s="146" t="s">
        <v>40</v>
      </c>
      <c r="P563" s="147">
        <f>O563*H563</f>
        <v>0</v>
      </c>
      <c r="Q563" s="147">
        <v>2.5966499999999999</v>
      </c>
      <c r="R563" s="147">
        <f>Q563*H563</f>
        <v>2.0331769500000001</v>
      </c>
      <c r="S563" s="147">
        <v>0</v>
      </c>
      <c r="T563" s="148">
        <f>S563*H563</f>
        <v>0</v>
      </c>
      <c r="AR563" s="149" t="s">
        <v>179</v>
      </c>
      <c r="AT563" s="149" t="s">
        <v>175</v>
      </c>
      <c r="AU563" s="149" t="s">
        <v>84</v>
      </c>
      <c r="AY563" s="17" t="s">
        <v>173</v>
      </c>
      <c r="BE563" s="150">
        <f>IF(N563="základní",J563,0)</f>
        <v>0</v>
      </c>
      <c r="BF563" s="150">
        <f>IF(N563="snížená",J563,0)</f>
        <v>0</v>
      </c>
      <c r="BG563" s="150">
        <f>IF(N563="zákl. přenesená",J563,0)</f>
        <v>0</v>
      </c>
      <c r="BH563" s="150">
        <f>IF(N563="sníž. přenesená",J563,0)</f>
        <v>0</v>
      </c>
      <c r="BI563" s="150">
        <f>IF(N563="nulová",J563,0)</f>
        <v>0</v>
      </c>
      <c r="BJ563" s="17" t="s">
        <v>82</v>
      </c>
      <c r="BK563" s="150">
        <f>ROUND(I563*H563,2)</f>
        <v>0</v>
      </c>
      <c r="BL563" s="17" t="s">
        <v>179</v>
      </c>
      <c r="BM563" s="149" t="s">
        <v>822</v>
      </c>
    </row>
    <row r="564" spans="2:65" s="12" customFormat="1">
      <c r="B564" s="151"/>
      <c r="D564" s="152" t="s">
        <v>181</v>
      </c>
      <c r="E564" s="153" t="s">
        <v>1</v>
      </c>
      <c r="F564" s="154" t="s">
        <v>823</v>
      </c>
      <c r="H564" s="153" t="s">
        <v>1</v>
      </c>
      <c r="I564" s="155"/>
      <c r="L564" s="151"/>
      <c r="M564" s="156"/>
      <c r="T564" s="157"/>
      <c r="AT564" s="153" t="s">
        <v>181</v>
      </c>
      <c r="AU564" s="153" t="s">
        <v>84</v>
      </c>
      <c r="AV564" s="12" t="s">
        <v>82</v>
      </c>
      <c r="AW564" s="12" t="s">
        <v>32</v>
      </c>
      <c r="AX564" s="12" t="s">
        <v>75</v>
      </c>
      <c r="AY564" s="153" t="s">
        <v>173</v>
      </c>
    </row>
    <row r="565" spans="2:65" s="12" customFormat="1">
      <c r="B565" s="151"/>
      <c r="D565" s="152" t="s">
        <v>181</v>
      </c>
      <c r="E565" s="153" t="s">
        <v>1</v>
      </c>
      <c r="F565" s="154" t="s">
        <v>824</v>
      </c>
      <c r="H565" s="153" t="s">
        <v>1</v>
      </c>
      <c r="I565" s="155"/>
      <c r="L565" s="151"/>
      <c r="M565" s="156"/>
      <c r="T565" s="157"/>
      <c r="AT565" s="153" t="s">
        <v>181</v>
      </c>
      <c r="AU565" s="153" t="s">
        <v>84</v>
      </c>
      <c r="AV565" s="12" t="s">
        <v>82</v>
      </c>
      <c r="AW565" s="12" t="s">
        <v>32</v>
      </c>
      <c r="AX565" s="12" t="s">
        <v>75</v>
      </c>
      <c r="AY565" s="153" t="s">
        <v>173</v>
      </c>
    </row>
    <row r="566" spans="2:65" s="13" customFormat="1">
      <c r="B566" s="158"/>
      <c r="D566" s="152" t="s">
        <v>181</v>
      </c>
      <c r="E566" s="159" t="s">
        <v>1</v>
      </c>
      <c r="F566" s="160" t="s">
        <v>825</v>
      </c>
      <c r="H566" s="161">
        <v>0.78300000000000003</v>
      </c>
      <c r="I566" s="162"/>
      <c r="L566" s="158"/>
      <c r="M566" s="163"/>
      <c r="T566" s="164"/>
      <c r="AT566" s="159" t="s">
        <v>181</v>
      </c>
      <c r="AU566" s="159" t="s">
        <v>84</v>
      </c>
      <c r="AV566" s="13" t="s">
        <v>84</v>
      </c>
      <c r="AW566" s="13" t="s">
        <v>32</v>
      </c>
      <c r="AX566" s="13" t="s">
        <v>82</v>
      </c>
      <c r="AY566" s="159" t="s">
        <v>173</v>
      </c>
    </row>
    <row r="567" spans="2:65" s="1" customFormat="1" ht="24.2" customHeight="1">
      <c r="B567" s="32"/>
      <c r="C567" s="137" t="s">
        <v>826</v>
      </c>
      <c r="D567" s="137" t="s">
        <v>175</v>
      </c>
      <c r="E567" s="138" t="s">
        <v>827</v>
      </c>
      <c r="F567" s="139" t="s">
        <v>828</v>
      </c>
      <c r="G567" s="140" t="s">
        <v>313</v>
      </c>
      <c r="H567" s="141">
        <v>1</v>
      </c>
      <c r="I567" s="142"/>
      <c r="J567" s="143">
        <f>ROUND(I567*H567,2)</f>
        <v>0</v>
      </c>
      <c r="K567" s="144"/>
      <c r="L567" s="32"/>
      <c r="M567" s="145" t="s">
        <v>1</v>
      </c>
      <c r="N567" s="146" t="s">
        <v>40</v>
      </c>
      <c r="P567" s="147">
        <f>O567*H567</f>
        <v>0</v>
      </c>
      <c r="Q567" s="147">
        <v>0</v>
      </c>
      <c r="R567" s="147">
        <f>Q567*H567</f>
        <v>0</v>
      </c>
      <c r="S567" s="147">
        <v>0</v>
      </c>
      <c r="T567" s="148">
        <f>S567*H567</f>
        <v>0</v>
      </c>
      <c r="AR567" s="149" t="s">
        <v>179</v>
      </c>
      <c r="AT567" s="149" t="s">
        <v>175</v>
      </c>
      <c r="AU567" s="149" t="s">
        <v>84</v>
      </c>
      <c r="AY567" s="17" t="s">
        <v>173</v>
      </c>
      <c r="BE567" s="150">
        <f>IF(N567="základní",J567,0)</f>
        <v>0</v>
      </c>
      <c r="BF567" s="150">
        <f>IF(N567="snížená",J567,0)</f>
        <v>0</v>
      </c>
      <c r="BG567" s="150">
        <f>IF(N567="zákl. přenesená",J567,0)</f>
        <v>0</v>
      </c>
      <c r="BH567" s="150">
        <f>IF(N567="sníž. přenesená",J567,0)</f>
        <v>0</v>
      </c>
      <c r="BI567" s="150">
        <f>IF(N567="nulová",J567,0)</f>
        <v>0</v>
      </c>
      <c r="BJ567" s="17" t="s">
        <v>82</v>
      </c>
      <c r="BK567" s="150">
        <f>ROUND(I567*H567,2)</f>
        <v>0</v>
      </c>
      <c r="BL567" s="17" t="s">
        <v>179</v>
      </c>
      <c r="BM567" s="149" t="s">
        <v>829</v>
      </c>
    </row>
    <row r="568" spans="2:65" s="13" customFormat="1">
      <c r="B568" s="158"/>
      <c r="D568" s="152" t="s">
        <v>181</v>
      </c>
      <c r="E568" s="159" t="s">
        <v>1</v>
      </c>
      <c r="F568" s="160" t="s">
        <v>422</v>
      </c>
      <c r="H568" s="161">
        <v>1</v>
      </c>
      <c r="I568" s="162"/>
      <c r="L568" s="158"/>
      <c r="M568" s="163"/>
      <c r="T568" s="164"/>
      <c r="AT568" s="159" t="s">
        <v>181</v>
      </c>
      <c r="AU568" s="159" t="s">
        <v>84</v>
      </c>
      <c r="AV568" s="13" t="s">
        <v>84</v>
      </c>
      <c r="AW568" s="13" t="s">
        <v>32</v>
      </c>
      <c r="AX568" s="13" t="s">
        <v>82</v>
      </c>
      <c r="AY568" s="159" t="s">
        <v>173</v>
      </c>
    </row>
    <row r="569" spans="2:65" s="1" customFormat="1" ht="33" customHeight="1">
      <c r="B569" s="32"/>
      <c r="C569" s="137" t="s">
        <v>830</v>
      </c>
      <c r="D569" s="137" t="s">
        <v>175</v>
      </c>
      <c r="E569" s="138" t="s">
        <v>831</v>
      </c>
      <c r="F569" s="139" t="s">
        <v>832</v>
      </c>
      <c r="G569" s="140" t="s">
        <v>307</v>
      </c>
      <c r="H569" s="141">
        <v>9.1999999999999993</v>
      </c>
      <c r="I569" s="142"/>
      <c r="J569" s="143">
        <f>ROUND(I569*H569,2)</f>
        <v>0</v>
      </c>
      <c r="K569" s="144"/>
      <c r="L569" s="32"/>
      <c r="M569" s="145" t="s">
        <v>1</v>
      </c>
      <c r="N569" s="146" t="s">
        <v>40</v>
      </c>
      <c r="P569" s="147">
        <f>O569*H569</f>
        <v>0</v>
      </c>
      <c r="Q569" s="147">
        <v>3.0000000000000001E-5</v>
      </c>
      <c r="R569" s="147">
        <f>Q569*H569</f>
        <v>2.7599999999999999E-4</v>
      </c>
      <c r="S569" s="147">
        <v>0</v>
      </c>
      <c r="T569" s="148">
        <f>S569*H569</f>
        <v>0</v>
      </c>
      <c r="AR569" s="149" t="s">
        <v>179</v>
      </c>
      <c r="AT569" s="149" t="s">
        <v>175</v>
      </c>
      <c r="AU569" s="149" t="s">
        <v>84</v>
      </c>
      <c r="AY569" s="17" t="s">
        <v>173</v>
      </c>
      <c r="BE569" s="150">
        <f>IF(N569="základní",J569,0)</f>
        <v>0</v>
      </c>
      <c r="BF569" s="150">
        <f>IF(N569="snížená",J569,0)</f>
        <v>0</v>
      </c>
      <c r="BG569" s="150">
        <f>IF(N569="zákl. přenesená",J569,0)</f>
        <v>0</v>
      </c>
      <c r="BH569" s="150">
        <f>IF(N569="sníž. přenesená",J569,0)</f>
        <v>0</v>
      </c>
      <c r="BI569" s="150">
        <f>IF(N569="nulová",J569,0)</f>
        <v>0</v>
      </c>
      <c r="BJ569" s="17" t="s">
        <v>82</v>
      </c>
      <c r="BK569" s="150">
        <f>ROUND(I569*H569,2)</f>
        <v>0</v>
      </c>
      <c r="BL569" s="17" t="s">
        <v>179</v>
      </c>
      <c r="BM569" s="149" t="s">
        <v>833</v>
      </c>
    </row>
    <row r="570" spans="2:65" s="13" customFormat="1">
      <c r="B570" s="158"/>
      <c r="D570" s="152" t="s">
        <v>181</v>
      </c>
      <c r="E570" s="159" t="s">
        <v>1</v>
      </c>
      <c r="F570" s="160" t="s">
        <v>649</v>
      </c>
      <c r="H570" s="161">
        <v>9.1999999999999993</v>
      </c>
      <c r="I570" s="162"/>
      <c r="L570" s="158"/>
      <c r="M570" s="163"/>
      <c r="T570" s="164"/>
      <c r="AT570" s="159" t="s">
        <v>181</v>
      </c>
      <c r="AU570" s="159" t="s">
        <v>84</v>
      </c>
      <c r="AV570" s="13" t="s">
        <v>84</v>
      </c>
      <c r="AW570" s="13" t="s">
        <v>32</v>
      </c>
      <c r="AX570" s="13" t="s">
        <v>82</v>
      </c>
      <c r="AY570" s="159" t="s">
        <v>173</v>
      </c>
    </row>
    <row r="571" spans="2:65" s="1" customFormat="1" ht="44.25" customHeight="1">
      <c r="B571" s="32"/>
      <c r="C571" s="137" t="s">
        <v>834</v>
      </c>
      <c r="D571" s="137" t="s">
        <v>175</v>
      </c>
      <c r="E571" s="138" t="s">
        <v>835</v>
      </c>
      <c r="F571" s="139" t="s">
        <v>836</v>
      </c>
      <c r="G571" s="140" t="s">
        <v>307</v>
      </c>
      <c r="H571" s="141">
        <v>3.7</v>
      </c>
      <c r="I571" s="142"/>
      <c r="J571" s="143">
        <f>ROUND(I571*H571,2)</f>
        <v>0</v>
      </c>
      <c r="K571" s="144"/>
      <c r="L571" s="32"/>
      <c r="M571" s="145" t="s">
        <v>1</v>
      </c>
      <c r="N571" s="146" t="s">
        <v>40</v>
      </c>
      <c r="P571" s="147">
        <f>O571*H571</f>
        <v>0</v>
      </c>
      <c r="Q571" s="147">
        <v>3.0000000000000001E-5</v>
      </c>
      <c r="R571" s="147">
        <f>Q571*H571</f>
        <v>1.1100000000000001E-4</v>
      </c>
      <c r="S571" s="147">
        <v>0</v>
      </c>
      <c r="T571" s="148">
        <f>S571*H571</f>
        <v>0</v>
      </c>
      <c r="AR571" s="149" t="s">
        <v>179</v>
      </c>
      <c r="AT571" s="149" t="s">
        <v>175</v>
      </c>
      <c r="AU571" s="149" t="s">
        <v>84</v>
      </c>
      <c r="AY571" s="17" t="s">
        <v>173</v>
      </c>
      <c r="BE571" s="150">
        <f>IF(N571="základní",J571,0)</f>
        <v>0</v>
      </c>
      <c r="BF571" s="150">
        <f>IF(N571="snížená",J571,0)</f>
        <v>0</v>
      </c>
      <c r="BG571" s="150">
        <f>IF(N571="zákl. přenesená",J571,0)</f>
        <v>0</v>
      </c>
      <c r="BH571" s="150">
        <f>IF(N571="sníž. přenesená",J571,0)</f>
        <v>0</v>
      </c>
      <c r="BI571" s="150">
        <f>IF(N571="nulová",J571,0)</f>
        <v>0</v>
      </c>
      <c r="BJ571" s="17" t="s">
        <v>82</v>
      </c>
      <c r="BK571" s="150">
        <f>ROUND(I571*H571,2)</f>
        <v>0</v>
      </c>
      <c r="BL571" s="17" t="s">
        <v>179</v>
      </c>
      <c r="BM571" s="149" t="s">
        <v>837</v>
      </c>
    </row>
    <row r="572" spans="2:65" s="12" customFormat="1">
      <c r="B572" s="151"/>
      <c r="D572" s="152" t="s">
        <v>181</v>
      </c>
      <c r="E572" s="153" t="s">
        <v>1</v>
      </c>
      <c r="F572" s="154" t="s">
        <v>741</v>
      </c>
      <c r="H572" s="153" t="s">
        <v>1</v>
      </c>
      <c r="I572" s="155"/>
      <c r="L572" s="151"/>
      <c r="M572" s="156"/>
      <c r="T572" s="157"/>
      <c r="AT572" s="153" t="s">
        <v>181</v>
      </c>
      <c r="AU572" s="153" t="s">
        <v>84</v>
      </c>
      <c r="AV572" s="12" t="s">
        <v>82</v>
      </c>
      <c r="AW572" s="12" t="s">
        <v>32</v>
      </c>
      <c r="AX572" s="12" t="s">
        <v>75</v>
      </c>
      <c r="AY572" s="153" t="s">
        <v>173</v>
      </c>
    </row>
    <row r="573" spans="2:65" s="12" customFormat="1">
      <c r="B573" s="151"/>
      <c r="D573" s="152" t="s">
        <v>181</v>
      </c>
      <c r="E573" s="153" t="s">
        <v>1</v>
      </c>
      <c r="F573" s="154" t="s">
        <v>838</v>
      </c>
      <c r="H573" s="153" t="s">
        <v>1</v>
      </c>
      <c r="I573" s="155"/>
      <c r="L573" s="151"/>
      <c r="M573" s="156"/>
      <c r="T573" s="157"/>
      <c r="AT573" s="153" t="s">
        <v>181</v>
      </c>
      <c r="AU573" s="153" t="s">
        <v>84</v>
      </c>
      <c r="AV573" s="12" t="s">
        <v>82</v>
      </c>
      <c r="AW573" s="12" t="s">
        <v>32</v>
      </c>
      <c r="AX573" s="12" t="s">
        <v>75</v>
      </c>
      <c r="AY573" s="153" t="s">
        <v>173</v>
      </c>
    </row>
    <row r="574" spans="2:65" s="13" customFormat="1">
      <c r="B574" s="158"/>
      <c r="D574" s="152" t="s">
        <v>181</v>
      </c>
      <c r="E574" s="159" t="s">
        <v>1</v>
      </c>
      <c r="F574" s="160" t="s">
        <v>839</v>
      </c>
      <c r="H574" s="161">
        <v>3.7</v>
      </c>
      <c r="I574" s="162"/>
      <c r="L574" s="158"/>
      <c r="M574" s="163"/>
      <c r="T574" s="164"/>
      <c r="AT574" s="159" t="s">
        <v>181</v>
      </c>
      <c r="AU574" s="159" t="s">
        <v>84</v>
      </c>
      <c r="AV574" s="13" t="s">
        <v>84</v>
      </c>
      <c r="AW574" s="13" t="s">
        <v>32</v>
      </c>
      <c r="AX574" s="13" t="s">
        <v>82</v>
      </c>
      <c r="AY574" s="159" t="s">
        <v>173</v>
      </c>
    </row>
    <row r="575" spans="2:65" s="11" customFormat="1" ht="22.9" customHeight="1">
      <c r="B575" s="125"/>
      <c r="D575" s="126" t="s">
        <v>74</v>
      </c>
      <c r="E575" s="135" t="s">
        <v>715</v>
      </c>
      <c r="F575" s="135" t="s">
        <v>840</v>
      </c>
      <c r="I575" s="128"/>
      <c r="J575" s="136">
        <f>BK575</f>
        <v>0</v>
      </c>
      <c r="L575" s="125"/>
      <c r="M575" s="130"/>
      <c r="P575" s="131">
        <f>SUM(P576:P595)</f>
        <v>0</v>
      </c>
      <c r="R575" s="131">
        <f>SUM(R576:R595)</f>
        <v>1.23006E-2</v>
      </c>
      <c r="T575" s="132">
        <f>SUM(T576:T595)</f>
        <v>0</v>
      </c>
      <c r="AR575" s="126" t="s">
        <v>82</v>
      </c>
      <c r="AT575" s="133" t="s">
        <v>74</v>
      </c>
      <c r="AU575" s="133" t="s">
        <v>82</v>
      </c>
      <c r="AY575" s="126" t="s">
        <v>173</v>
      </c>
      <c r="BK575" s="134">
        <f>SUM(BK576:BK595)</f>
        <v>0</v>
      </c>
    </row>
    <row r="576" spans="2:65" s="1" customFormat="1" ht="33" customHeight="1">
      <c r="B576" s="32"/>
      <c r="C576" s="137" t="s">
        <v>841</v>
      </c>
      <c r="D576" s="137" t="s">
        <v>175</v>
      </c>
      <c r="E576" s="138" t="s">
        <v>842</v>
      </c>
      <c r="F576" s="139" t="s">
        <v>843</v>
      </c>
      <c r="G576" s="140" t="s">
        <v>197</v>
      </c>
      <c r="H576" s="141">
        <v>66.92</v>
      </c>
      <c r="I576" s="142"/>
      <c r="J576" s="143">
        <f>ROUND(I576*H576,2)</f>
        <v>0</v>
      </c>
      <c r="K576" s="144"/>
      <c r="L576" s="32"/>
      <c r="M576" s="145" t="s">
        <v>1</v>
      </c>
      <c r="N576" s="146" t="s">
        <v>40</v>
      </c>
      <c r="P576" s="147">
        <f>O576*H576</f>
        <v>0</v>
      </c>
      <c r="Q576" s="147">
        <v>0</v>
      </c>
      <c r="R576" s="147">
        <f>Q576*H576</f>
        <v>0</v>
      </c>
      <c r="S576" s="147">
        <v>0</v>
      </c>
      <c r="T576" s="148">
        <f>S576*H576</f>
        <v>0</v>
      </c>
      <c r="AR576" s="149" t="s">
        <v>179</v>
      </c>
      <c r="AT576" s="149" t="s">
        <v>175</v>
      </c>
      <c r="AU576" s="149" t="s">
        <v>84</v>
      </c>
      <c r="AY576" s="17" t="s">
        <v>173</v>
      </c>
      <c r="BE576" s="150">
        <f>IF(N576="základní",J576,0)</f>
        <v>0</v>
      </c>
      <c r="BF576" s="150">
        <f>IF(N576="snížená",J576,0)</f>
        <v>0</v>
      </c>
      <c r="BG576" s="150">
        <f>IF(N576="zákl. přenesená",J576,0)</f>
        <v>0</v>
      </c>
      <c r="BH576" s="150">
        <f>IF(N576="sníž. přenesená",J576,0)</f>
        <v>0</v>
      </c>
      <c r="BI576" s="150">
        <f>IF(N576="nulová",J576,0)</f>
        <v>0</v>
      </c>
      <c r="BJ576" s="17" t="s">
        <v>82</v>
      </c>
      <c r="BK576" s="150">
        <f>ROUND(I576*H576,2)</f>
        <v>0</v>
      </c>
      <c r="BL576" s="17" t="s">
        <v>179</v>
      </c>
      <c r="BM576" s="149" t="s">
        <v>844</v>
      </c>
    </row>
    <row r="577" spans="2:65" s="12" customFormat="1">
      <c r="B577" s="151"/>
      <c r="D577" s="152" t="s">
        <v>181</v>
      </c>
      <c r="E577" s="153" t="s">
        <v>1</v>
      </c>
      <c r="F577" s="154" t="s">
        <v>845</v>
      </c>
      <c r="H577" s="153" t="s">
        <v>1</v>
      </c>
      <c r="I577" s="155"/>
      <c r="L577" s="151"/>
      <c r="M577" s="156"/>
      <c r="T577" s="157"/>
      <c r="AT577" s="153" t="s">
        <v>181</v>
      </c>
      <c r="AU577" s="153" t="s">
        <v>84</v>
      </c>
      <c r="AV577" s="12" t="s">
        <v>82</v>
      </c>
      <c r="AW577" s="12" t="s">
        <v>32</v>
      </c>
      <c r="AX577" s="12" t="s">
        <v>75</v>
      </c>
      <c r="AY577" s="153" t="s">
        <v>173</v>
      </c>
    </row>
    <row r="578" spans="2:65" s="13" customFormat="1">
      <c r="B578" s="158"/>
      <c r="D578" s="152" t="s">
        <v>181</v>
      </c>
      <c r="E578" s="159" t="s">
        <v>1</v>
      </c>
      <c r="F578" s="160" t="s">
        <v>846</v>
      </c>
      <c r="H578" s="161">
        <v>66.92</v>
      </c>
      <c r="I578" s="162"/>
      <c r="L578" s="158"/>
      <c r="M578" s="163"/>
      <c r="T578" s="164"/>
      <c r="AT578" s="159" t="s">
        <v>181</v>
      </c>
      <c r="AU578" s="159" t="s">
        <v>84</v>
      </c>
      <c r="AV578" s="13" t="s">
        <v>84</v>
      </c>
      <c r="AW578" s="13" t="s">
        <v>32</v>
      </c>
      <c r="AX578" s="13" t="s">
        <v>82</v>
      </c>
      <c r="AY578" s="159" t="s">
        <v>173</v>
      </c>
    </row>
    <row r="579" spans="2:65" s="1" customFormat="1" ht="37.9" customHeight="1">
      <c r="B579" s="32"/>
      <c r="C579" s="137" t="s">
        <v>847</v>
      </c>
      <c r="D579" s="137" t="s">
        <v>175</v>
      </c>
      <c r="E579" s="138" t="s">
        <v>848</v>
      </c>
      <c r="F579" s="139" t="s">
        <v>849</v>
      </c>
      <c r="G579" s="140" t="s">
        <v>197</v>
      </c>
      <c r="H579" s="141">
        <v>1405.32</v>
      </c>
      <c r="I579" s="142"/>
      <c r="J579" s="143">
        <f>ROUND(I579*H579,2)</f>
        <v>0</v>
      </c>
      <c r="K579" s="144"/>
      <c r="L579" s="32"/>
      <c r="M579" s="145" t="s">
        <v>1</v>
      </c>
      <c r="N579" s="146" t="s">
        <v>40</v>
      </c>
      <c r="P579" s="147">
        <f>O579*H579</f>
        <v>0</v>
      </c>
      <c r="Q579" s="147">
        <v>0</v>
      </c>
      <c r="R579" s="147">
        <f>Q579*H579</f>
        <v>0</v>
      </c>
      <c r="S579" s="147">
        <v>0</v>
      </c>
      <c r="T579" s="148">
        <f>S579*H579</f>
        <v>0</v>
      </c>
      <c r="AR579" s="149" t="s">
        <v>179</v>
      </c>
      <c r="AT579" s="149" t="s">
        <v>175</v>
      </c>
      <c r="AU579" s="149" t="s">
        <v>84</v>
      </c>
      <c r="AY579" s="17" t="s">
        <v>173</v>
      </c>
      <c r="BE579" s="150">
        <f>IF(N579="základní",J579,0)</f>
        <v>0</v>
      </c>
      <c r="BF579" s="150">
        <f>IF(N579="snížená",J579,0)</f>
        <v>0</v>
      </c>
      <c r="BG579" s="150">
        <f>IF(N579="zákl. přenesená",J579,0)</f>
        <v>0</v>
      </c>
      <c r="BH579" s="150">
        <f>IF(N579="sníž. přenesená",J579,0)</f>
        <v>0</v>
      </c>
      <c r="BI579" s="150">
        <f>IF(N579="nulová",J579,0)</f>
        <v>0</v>
      </c>
      <c r="BJ579" s="17" t="s">
        <v>82</v>
      </c>
      <c r="BK579" s="150">
        <f>ROUND(I579*H579,2)</f>
        <v>0</v>
      </c>
      <c r="BL579" s="17" t="s">
        <v>179</v>
      </c>
      <c r="BM579" s="149" t="s">
        <v>850</v>
      </c>
    </row>
    <row r="580" spans="2:65" s="13" customFormat="1">
      <c r="B580" s="158"/>
      <c r="D580" s="152" t="s">
        <v>181</v>
      </c>
      <c r="E580" s="159" t="s">
        <v>1</v>
      </c>
      <c r="F580" s="160" t="s">
        <v>851</v>
      </c>
      <c r="H580" s="161">
        <v>1405.32</v>
      </c>
      <c r="I580" s="162"/>
      <c r="L580" s="158"/>
      <c r="M580" s="163"/>
      <c r="T580" s="164"/>
      <c r="AT580" s="159" t="s">
        <v>181</v>
      </c>
      <c r="AU580" s="159" t="s">
        <v>84</v>
      </c>
      <c r="AV580" s="13" t="s">
        <v>84</v>
      </c>
      <c r="AW580" s="13" t="s">
        <v>32</v>
      </c>
      <c r="AX580" s="13" t="s">
        <v>82</v>
      </c>
      <c r="AY580" s="159" t="s">
        <v>173</v>
      </c>
    </row>
    <row r="581" spans="2:65" s="1" customFormat="1" ht="33" customHeight="1">
      <c r="B581" s="32"/>
      <c r="C581" s="137" t="s">
        <v>852</v>
      </c>
      <c r="D581" s="137" t="s">
        <v>175</v>
      </c>
      <c r="E581" s="138" t="s">
        <v>853</v>
      </c>
      <c r="F581" s="139" t="s">
        <v>854</v>
      </c>
      <c r="G581" s="140" t="s">
        <v>197</v>
      </c>
      <c r="H581" s="141">
        <v>66.92</v>
      </c>
      <c r="I581" s="142"/>
      <c r="J581" s="143">
        <f>ROUND(I581*H581,2)</f>
        <v>0</v>
      </c>
      <c r="K581" s="144"/>
      <c r="L581" s="32"/>
      <c r="M581" s="145" t="s">
        <v>1</v>
      </c>
      <c r="N581" s="146" t="s">
        <v>40</v>
      </c>
      <c r="P581" s="147">
        <f>O581*H581</f>
        <v>0</v>
      </c>
      <c r="Q581" s="147">
        <v>0</v>
      </c>
      <c r="R581" s="147">
        <f>Q581*H581</f>
        <v>0</v>
      </c>
      <c r="S581" s="147">
        <v>0</v>
      </c>
      <c r="T581" s="148">
        <f>S581*H581</f>
        <v>0</v>
      </c>
      <c r="AR581" s="149" t="s">
        <v>179</v>
      </c>
      <c r="AT581" s="149" t="s">
        <v>175</v>
      </c>
      <c r="AU581" s="149" t="s">
        <v>84</v>
      </c>
      <c r="AY581" s="17" t="s">
        <v>173</v>
      </c>
      <c r="BE581" s="150">
        <f>IF(N581="základní",J581,0)</f>
        <v>0</v>
      </c>
      <c r="BF581" s="150">
        <f>IF(N581="snížená",J581,0)</f>
        <v>0</v>
      </c>
      <c r="BG581" s="150">
        <f>IF(N581="zákl. přenesená",J581,0)</f>
        <v>0</v>
      </c>
      <c r="BH581" s="150">
        <f>IF(N581="sníž. přenesená",J581,0)</f>
        <v>0</v>
      </c>
      <c r="BI581" s="150">
        <f>IF(N581="nulová",J581,0)</f>
        <v>0</v>
      </c>
      <c r="BJ581" s="17" t="s">
        <v>82</v>
      </c>
      <c r="BK581" s="150">
        <f>ROUND(I581*H581,2)</f>
        <v>0</v>
      </c>
      <c r="BL581" s="17" t="s">
        <v>179</v>
      </c>
      <c r="BM581" s="149" t="s">
        <v>855</v>
      </c>
    </row>
    <row r="582" spans="2:65" s="13" customFormat="1">
      <c r="B582" s="158"/>
      <c r="D582" s="152" t="s">
        <v>181</v>
      </c>
      <c r="E582" s="159" t="s">
        <v>1</v>
      </c>
      <c r="F582" s="160" t="s">
        <v>856</v>
      </c>
      <c r="H582" s="161">
        <v>66.92</v>
      </c>
      <c r="I582" s="162"/>
      <c r="L582" s="158"/>
      <c r="M582" s="163"/>
      <c r="T582" s="164"/>
      <c r="AT582" s="159" t="s">
        <v>181</v>
      </c>
      <c r="AU582" s="159" t="s">
        <v>84</v>
      </c>
      <c r="AV582" s="13" t="s">
        <v>84</v>
      </c>
      <c r="AW582" s="13" t="s">
        <v>32</v>
      </c>
      <c r="AX582" s="13" t="s">
        <v>82</v>
      </c>
      <c r="AY582" s="159" t="s">
        <v>173</v>
      </c>
    </row>
    <row r="583" spans="2:65" s="1" customFormat="1" ht="33" customHeight="1">
      <c r="B583" s="32"/>
      <c r="C583" s="137" t="s">
        <v>857</v>
      </c>
      <c r="D583" s="137" t="s">
        <v>175</v>
      </c>
      <c r="E583" s="138" t="s">
        <v>858</v>
      </c>
      <c r="F583" s="139" t="s">
        <v>859</v>
      </c>
      <c r="G583" s="140" t="s">
        <v>197</v>
      </c>
      <c r="H583" s="141">
        <v>68</v>
      </c>
      <c r="I583" s="142"/>
      <c r="J583" s="143">
        <f>ROUND(I583*H583,2)</f>
        <v>0</v>
      </c>
      <c r="K583" s="144"/>
      <c r="L583" s="32"/>
      <c r="M583" s="145" t="s">
        <v>1</v>
      </c>
      <c r="N583" s="146" t="s">
        <v>40</v>
      </c>
      <c r="P583" s="147">
        <f>O583*H583</f>
        <v>0</v>
      </c>
      <c r="Q583" s="147">
        <v>0</v>
      </c>
      <c r="R583" s="147">
        <f>Q583*H583</f>
        <v>0</v>
      </c>
      <c r="S583" s="147">
        <v>0</v>
      </c>
      <c r="T583" s="148">
        <f>S583*H583</f>
        <v>0</v>
      </c>
      <c r="AR583" s="149" t="s">
        <v>179</v>
      </c>
      <c r="AT583" s="149" t="s">
        <v>175</v>
      </c>
      <c r="AU583" s="149" t="s">
        <v>84</v>
      </c>
      <c r="AY583" s="17" t="s">
        <v>173</v>
      </c>
      <c r="BE583" s="150">
        <f>IF(N583="základní",J583,0)</f>
        <v>0</v>
      </c>
      <c r="BF583" s="150">
        <f>IF(N583="snížená",J583,0)</f>
        <v>0</v>
      </c>
      <c r="BG583" s="150">
        <f>IF(N583="zákl. přenesená",J583,0)</f>
        <v>0</v>
      </c>
      <c r="BH583" s="150">
        <f>IF(N583="sníž. přenesená",J583,0)</f>
        <v>0</v>
      </c>
      <c r="BI583" s="150">
        <f>IF(N583="nulová",J583,0)</f>
        <v>0</v>
      </c>
      <c r="BJ583" s="17" t="s">
        <v>82</v>
      </c>
      <c r="BK583" s="150">
        <f>ROUND(I583*H583,2)</f>
        <v>0</v>
      </c>
      <c r="BL583" s="17" t="s">
        <v>179</v>
      </c>
      <c r="BM583" s="149" t="s">
        <v>860</v>
      </c>
    </row>
    <row r="584" spans="2:65" s="12" customFormat="1">
      <c r="B584" s="151"/>
      <c r="D584" s="152" t="s">
        <v>181</v>
      </c>
      <c r="E584" s="153" t="s">
        <v>1</v>
      </c>
      <c r="F584" s="154" t="s">
        <v>861</v>
      </c>
      <c r="H584" s="153" t="s">
        <v>1</v>
      </c>
      <c r="I584" s="155"/>
      <c r="L584" s="151"/>
      <c r="M584" s="156"/>
      <c r="T584" s="157"/>
      <c r="AT584" s="153" t="s">
        <v>181</v>
      </c>
      <c r="AU584" s="153" t="s">
        <v>84</v>
      </c>
      <c r="AV584" s="12" t="s">
        <v>82</v>
      </c>
      <c r="AW584" s="12" t="s">
        <v>32</v>
      </c>
      <c r="AX584" s="12" t="s">
        <v>75</v>
      </c>
      <c r="AY584" s="153" t="s">
        <v>173</v>
      </c>
    </row>
    <row r="585" spans="2:65" s="13" customFormat="1">
      <c r="B585" s="158"/>
      <c r="D585" s="152" t="s">
        <v>181</v>
      </c>
      <c r="E585" s="159" t="s">
        <v>1</v>
      </c>
      <c r="F585" s="160" t="s">
        <v>862</v>
      </c>
      <c r="H585" s="161">
        <v>68</v>
      </c>
      <c r="I585" s="162"/>
      <c r="L585" s="158"/>
      <c r="M585" s="163"/>
      <c r="T585" s="164"/>
      <c r="AT585" s="159" t="s">
        <v>181</v>
      </c>
      <c r="AU585" s="159" t="s">
        <v>84</v>
      </c>
      <c r="AV585" s="13" t="s">
        <v>84</v>
      </c>
      <c r="AW585" s="13" t="s">
        <v>32</v>
      </c>
      <c r="AX585" s="13" t="s">
        <v>82</v>
      </c>
      <c r="AY585" s="159" t="s">
        <v>173</v>
      </c>
    </row>
    <row r="586" spans="2:65" s="1" customFormat="1" ht="37.9" customHeight="1">
      <c r="B586" s="32"/>
      <c r="C586" s="137" t="s">
        <v>863</v>
      </c>
      <c r="D586" s="137" t="s">
        <v>175</v>
      </c>
      <c r="E586" s="138" t="s">
        <v>864</v>
      </c>
      <c r="F586" s="139" t="s">
        <v>865</v>
      </c>
      <c r="G586" s="140" t="s">
        <v>197</v>
      </c>
      <c r="H586" s="141">
        <v>340</v>
      </c>
      <c r="I586" s="142"/>
      <c r="J586" s="143">
        <f>ROUND(I586*H586,2)</f>
        <v>0</v>
      </c>
      <c r="K586" s="144"/>
      <c r="L586" s="32"/>
      <c r="M586" s="145" t="s">
        <v>1</v>
      </c>
      <c r="N586" s="146" t="s">
        <v>40</v>
      </c>
      <c r="P586" s="147">
        <f>O586*H586</f>
        <v>0</v>
      </c>
      <c r="Q586" s="147">
        <v>0</v>
      </c>
      <c r="R586" s="147">
        <f>Q586*H586</f>
        <v>0</v>
      </c>
      <c r="S586" s="147">
        <v>0</v>
      </c>
      <c r="T586" s="148">
        <f>S586*H586</f>
        <v>0</v>
      </c>
      <c r="AR586" s="149" t="s">
        <v>179</v>
      </c>
      <c r="AT586" s="149" t="s">
        <v>175</v>
      </c>
      <c r="AU586" s="149" t="s">
        <v>84</v>
      </c>
      <c r="AY586" s="17" t="s">
        <v>173</v>
      </c>
      <c r="BE586" s="150">
        <f>IF(N586="základní",J586,0)</f>
        <v>0</v>
      </c>
      <c r="BF586" s="150">
        <f>IF(N586="snížená",J586,0)</f>
        <v>0</v>
      </c>
      <c r="BG586" s="150">
        <f>IF(N586="zákl. přenesená",J586,0)</f>
        <v>0</v>
      </c>
      <c r="BH586" s="150">
        <f>IF(N586="sníž. přenesená",J586,0)</f>
        <v>0</v>
      </c>
      <c r="BI586" s="150">
        <f>IF(N586="nulová",J586,0)</f>
        <v>0</v>
      </c>
      <c r="BJ586" s="17" t="s">
        <v>82</v>
      </c>
      <c r="BK586" s="150">
        <f>ROUND(I586*H586,2)</f>
        <v>0</v>
      </c>
      <c r="BL586" s="17" t="s">
        <v>179</v>
      </c>
      <c r="BM586" s="149" t="s">
        <v>866</v>
      </c>
    </row>
    <row r="587" spans="2:65" s="13" customFormat="1">
      <c r="B587" s="158"/>
      <c r="D587" s="152" t="s">
        <v>181</v>
      </c>
      <c r="E587" s="159" t="s">
        <v>1</v>
      </c>
      <c r="F587" s="160" t="s">
        <v>867</v>
      </c>
      <c r="H587" s="161">
        <v>340</v>
      </c>
      <c r="I587" s="162"/>
      <c r="L587" s="158"/>
      <c r="M587" s="163"/>
      <c r="T587" s="164"/>
      <c r="AT587" s="159" t="s">
        <v>181</v>
      </c>
      <c r="AU587" s="159" t="s">
        <v>84</v>
      </c>
      <c r="AV587" s="13" t="s">
        <v>84</v>
      </c>
      <c r="AW587" s="13" t="s">
        <v>32</v>
      </c>
      <c r="AX587" s="13" t="s">
        <v>82</v>
      </c>
      <c r="AY587" s="159" t="s">
        <v>173</v>
      </c>
    </row>
    <row r="588" spans="2:65" s="1" customFormat="1" ht="33" customHeight="1">
      <c r="B588" s="32"/>
      <c r="C588" s="137" t="s">
        <v>868</v>
      </c>
      <c r="D588" s="137" t="s">
        <v>175</v>
      </c>
      <c r="E588" s="138" t="s">
        <v>869</v>
      </c>
      <c r="F588" s="139" t="s">
        <v>870</v>
      </c>
      <c r="G588" s="140" t="s">
        <v>197</v>
      </c>
      <c r="H588" s="141">
        <v>68</v>
      </c>
      <c r="I588" s="142"/>
      <c r="J588" s="143">
        <f>ROUND(I588*H588,2)</f>
        <v>0</v>
      </c>
      <c r="K588" s="144"/>
      <c r="L588" s="32"/>
      <c r="M588" s="145" t="s">
        <v>1</v>
      </c>
      <c r="N588" s="146" t="s">
        <v>40</v>
      </c>
      <c r="P588" s="147">
        <f>O588*H588</f>
        <v>0</v>
      </c>
      <c r="Q588" s="147">
        <v>0</v>
      </c>
      <c r="R588" s="147">
        <f>Q588*H588</f>
        <v>0</v>
      </c>
      <c r="S588" s="147">
        <v>0</v>
      </c>
      <c r="T588" s="148">
        <f>S588*H588</f>
        <v>0</v>
      </c>
      <c r="AR588" s="149" t="s">
        <v>179</v>
      </c>
      <c r="AT588" s="149" t="s">
        <v>175</v>
      </c>
      <c r="AU588" s="149" t="s">
        <v>84</v>
      </c>
      <c r="AY588" s="17" t="s">
        <v>173</v>
      </c>
      <c r="BE588" s="150">
        <f>IF(N588="základní",J588,0)</f>
        <v>0</v>
      </c>
      <c r="BF588" s="150">
        <f>IF(N588="snížená",J588,0)</f>
        <v>0</v>
      </c>
      <c r="BG588" s="150">
        <f>IF(N588="zákl. přenesená",J588,0)</f>
        <v>0</v>
      </c>
      <c r="BH588" s="150">
        <f>IF(N588="sníž. přenesená",J588,0)</f>
        <v>0</v>
      </c>
      <c r="BI588" s="150">
        <f>IF(N588="nulová",J588,0)</f>
        <v>0</v>
      </c>
      <c r="BJ588" s="17" t="s">
        <v>82</v>
      </c>
      <c r="BK588" s="150">
        <f>ROUND(I588*H588,2)</f>
        <v>0</v>
      </c>
      <c r="BL588" s="17" t="s">
        <v>179</v>
      </c>
      <c r="BM588" s="149" t="s">
        <v>871</v>
      </c>
    </row>
    <row r="589" spans="2:65" s="13" customFormat="1">
      <c r="B589" s="158"/>
      <c r="D589" s="152" t="s">
        <v>181</v>
      </c>
      <c r="E589" s="159" t="s">
        <v>1</v>
      </c>
      <c r="F589" s="160" t="s">
        <v>872</v>
      </c>
      <c r="H589" s="161">
        <v>68</v>
      </c>
      <c r="I589" s="162"/>
      <c r="L589" s="158"/>
      <c r="M589" s="163"/>
      <c r="T589" s="164"/>
      <c r="AT589" s="159" t="s">
        <v>181</v>
      </c>
      <c r="AU589" s="159" t="s">
        <v>84</v>
      </c>
      <c r="AV589" s="13" t="s">
        <v>84</v>
      </c>
      <c r="AW589" s="13" t="s">
        <v>32</v>
      </c>
      <c r="AX589" s="13" t="s">
        <v>82</v>
      </c>
      <c r="AY589" s="159" t="s">
        <v>173</v>
      </c>
    </row>
    <row r="590" spans="2:65" s="1" customFormat="1" ht="33" customHeight="1">
      <c r="B590" s="32"/>
      <c r="C590" s="137" t="s">
        <v>873</v>
      </c>
      <c r="D590" s="137" t="s">
        <v>175</v>
      </c>
      <c r="E590" s="138" t="s">
        <v>874</v>
      </c>
      <c r="F590" s="139" t="s">
        <v>875</v>
      </c>
      <c r="G590" s="140" t="s">
        <v>197</v>
      </c>
      <c r="H590" s="141">
        <v>94.62</v>
      </c>
      <c r="I590" s="142"/>
      <c r="J590" s="143">
        <f>ROUND(I590*H590,2)</f>
        <v>0</v>
      </c>
      <c r="K590" s="144"/>
      <c r="L590" s="32"/>
      <c r="M590" s="145" t="s">
        <v>1</v>
      </c>
      <c r="N590" s="146" t="s">
        <v>40</v>
      </c>
      <c r="P590" s="147">
        <f>O590*H590</f>
        <v>0</v>
      </c>
      <c r="Q590" s="147">
        <v>1.2999999999999999E-4</v>
      </c>
      <c r="R590" s="147">
        <f>Q590*H590</f>
        <v>1.23006E-2</v>
      </c>
      <c r="S590" s="147">
        <v>0</v>
      </c>
      <c r="T590" s="148">
        <f>S590*H590</f>
        <v>0</v>
      </c>
      <c r="AR590" s="149" t="s">
        <v>179</v>
      </c>
      <c r="AT590" s="149" t="s">
        <v>175</v>
      </c>
      <c r="AU590" s="149" t="s">
        <v>84</v>
      </c>
      <c r="AY590" s="17" t="s">
        <v>173</v>
      </c>
      <c r="BE590" s="150">
        <f>IF(N590="základní",J590,0)</f>
        <v>0</v>
      </c>
      <c r="BF590" s="150">
        <f>IF(N590="snížená",J590,0)</f>
        <v>0</v>
      </c>
      <c r="BG590" s="150">
        <f>IF(N590="zákl. přenesená",J590,0)</f>
        <v>0</v>
      </c>
      <c r="BH590" s="150">
        <f>IF(N590="sníž. přenesená",J590,0)</f>
        <v>0</v>
      </c>
      <c r="BI590" s="150">
        <f>IF(N590="nulová",J590,0)</f>
        <v>0</v>
      </c>
      <c r="BJ590" s="17" t="s">
        <v>82</v>
      </c>
      <c r="BK590" s="150">
        <f>ROUND(I590*H590,2)</f>
        <v>0</v>
      </c>
      <c r="BL590" s="17" t="s">
        <v>179</v>
      </c>
      <c r="BM590" s="149" t="s">
        <v>876</v>
      </c>
    </row>
    <row r="591" spans="2:65" s="12" customFormat="1">
      <c r="B591" s="151"/>
      <c r="D591" s="152" t="s">
        <v>181</v>
      </c>
      <c r="E591" s="153" t="s">
        <v>1</v>
      </c>
      <c r="F591" s="154" t="s">
        <v>877</v>
      </c>
      <c r="H591" s="153" t="s">
        <v>1</v>
      </c>
      <c r="I591" s="155"/>
      <c r="L591" s="151"/>
      <c r="M591" s="156"/>
      <c r="T591" s="157"/>
      <c r="AT591" s="153" t="s">
        <v>181</v>
      </c>
      <c r="AU591" s="153" t="s">
        <v>84</v>
      </c>
      <c r="AV591" s="12" t="s">
        <v>82</v>
      </c>
      <c r="AW591" s="12" t="s">
        <v>32</v>
      </c>
      <c r="AX591" s="12" t="s">
        <v>75</v>
      </c>
      <c r="AY591" s="153" t="s">
        <v>173</v>
      </c>
    </row>
    <row r="592" spans="2:65" s="13" customFormat="1">
      <c r="B592" s="158"/>
      <c r="D592" s="152" t="s">
        <v>181</v>
      </c>
      <c r="E592" s="159" t="s">
        <v>1</v>
      </c>
      <c r="F592" s="160" t="s">
        <v>878</v>
      </c>
      <c r="H592" s="161">
        <v>42.81</v>
      </c>
      <c r="I592" s="162"/>
      <c r="L592" s="158"/>
      <c r="M592" s="163"/>
      <c r="T592" s="164"/>
      <c r="AT592" s="159" t="s">
        <v>181</v>
      </c>
      <c r="AU592" s="159" t="s">
        <v>84</v>
      </c>
      <c r="AV592" s="13" t="s">
        <v>84</v>
      </c>
      <c r="AW592" s="13" t="s">
        <v>32</v>
      </c>
      <c r="AX592" s="13" t="s">
        <v>75</v>
      </c>
      <c r="AY592" s="159" t="s">
        <v>173</v>
      </c>
    </row>
    <row r="593" spans="2:65" s="12" customFormat="1">
      <c r="B593" s="151"/>
      <c r="D593" s="152" t="s">
        <v>181</v>
      </c>
      <c r="E593" s="153" t="s">
        <v>1</v>
      </c>
      <c r="F593" s="154" t="s">
        <v>879</v>
      </c>
      <c r="H593" s="153" t="s">
        <v>1</v>
      </c>
      <c r="I593" s="155"/>
      <c r="L593" s="151"/>
      <c r="M593" s="156"/>
      <c r="T593" s="157"/>
      <c r="AT593" s="153" t="s">
        <v>181</v>
      </c>
      <c r="AU593" s="153" t="s">
        <v>84</v>
      </c>
      <c r="AV593" s="12" t="s">
        <v>82</v>
      </c>
      <c r="AW593" s="12" t="s">
        <v>32</v>
      </c>
      <c r="AX593" s="12" t="s">
        <v>75</v>
      </c>
      <c r="AY593" s="153" t="s">
        <v>173</v>
      </c>
    </row>
    <row r="594" spans="2:65" s="13" customFormat="1">
      <c r="B594" s="158"/>
      <c r="D594" s="152" t="s">
        <v>181</v>
      </c>
      <c r="E594" s="159" t="s">
        <v>1</v>
      </c>
      <c r="F594" s="160" t="s">
        <v>880</v>
      </c>
      <c r="H594" s="161">
        <v>51.81</v>
      </c>
      <c r="I594" s="162"/>
      <c r="L594" s="158"/>
      <c r="M594" s="163"/>
      <c r="T594" s="164"/>
      <c r="AT594" s="159" t="s">
        <v>181</v>
      </c>
      <c r="AU594" s="159" t="s">
        <v>84</v>
      </c>
      <c r="AV594" s="13" t="s">
        <v>84</v>
      </c>
      <c r="AW594" s="13" t="s">
        <v>32</v>
      </c>
      <c r="AX594" s="13" t="s">
        <v>75</v>
      </c>
      <c r="AY594" s="159" t="s">
        <v>173</v>
      </c>
    </row>
    <row r="595" spans="2:65" s="14" customFormat="1">
      <c r="B595" s="165"/>
      <c r="D595" s="152" t="s">
        <v>181</v>
      </c>
      <c r="E595" s="166" t="s">
        <v>1</v>
      </c>
      <c r="F595" s="167" t="s">
        <v>219</v>
      </c>
      <c r="H595" s="168">
        <v>94.62</v>
      </c>
      <c r="I595" s="169"/>
      <c r="L595" s="165"/>
      <c r="M595" s="170"/>
      <c r="T595" s="171"/>
      <c r="AT595" s="166" t="s">
        <v>181</v>
      </c>
      <c r="AU595" s="166" t="s">
        <v>84</v>
      </c>
      <c r="AV595" s="14" t="s">
        <v>179</v>
      </c>
      <c r="AW595" s="14" t="s">
        <v>32</v>
      </c>
      <c r="AX595" s="14" t="s">
        <v>82</v>
      </c>
      <c r="AY595" s="166" t="s">
        <v>173</v>
      </c>
    </row>
    <row r="596" spans="2:65" s="11" customFormat="1" ht="22.9" customHeight="1">
      <c r="B596" s="125"/>
      <c r="D596" s="126" t="s">
        <v>74</v>
      </c>
      <c r="E596" s="135" t="s">
        <v>721</v>
      </c>
      <c r="F596" s="135" t="s">
        <v>881</v>
      </c>
      <c r="I596" s="128"/>
      <c r="J596" s="136">
        <f>BK596</f>
        <v>0</v>
      </c>
      <c r="L596" s="125"/>
      <c r="M596" s="130"/>
      <c r="P596" s="131">
        <f>SUM(P597:P632)</f>
        <v>0</v>
      </c>
      <c r="R596" s="131">
        <f>SUM(R597:R632)</f>
        <v>0.22681783999999999</v>
      </c>
      <c r="T596" s="132">
        <f>SUM(T597:T632)</f>
        <v>0</v>
      </c>
      <c r="AR596" s="126" t="s">
        <v>82</v>
      </c>
      <c r="AT596" s="133" t="s">
        <v>74</v>
      </c>
      <c r="AU596" s="133" t="s">
        <v>82</v>
      </c>
      <c r="AY596" s="126" t="s">
        <v>173</v>
      </c>
      <c r="BK596" s="134">
        <f>SUM(BK597:BK632)</f>
        <v>0</v>
      </c>
    </row>
    <row r="597" spans="2:65" s="1" customFormat="1" ht="24.2" customHeight="1">
      <c r="B597" s="32"/>
      <c r="C597" s="137" t="s">
        <v>882</v>
      </c>
      <c r="D597" s="137" t="s">
        <v>175</v>
      </c>
      <c r="E597" s="138" t="s">
        <v>883</v>
      </c>
      <c r="F597" s="139" t="s">
        <v>884</v>
      </c>
      <c r="G597" s="140" t="s">
        <v>197</v>
      </c>
      <c r="H597" s="141">
        <v>36.96</v>
      </c>
      <c r="I597" s="142"/>
      <c r="J597" s="143">
        <f>ROUND(I597*H597,2)</f>
        <v>0</v>
      </c>
      <c r="K597" s="144"/>
      <c r="L597" s="32"/>
      <c r="M597" s="145" t="s">
        <v>1</v>
      </c>
      <c r="N597" s="146" t="s">
        <v>40</v>
      </c>
      <c r="P597" s="147">
        <f>O597*H597</f>
        <v>0</v>
      </c>
      <c r="Q597" s="147">
        <v>1.2099999999999999E-3</v>
      </c>
      <c r="R597" s="147">
        <f>Q597*H597</f>
        <v>4.47216E-2</v>
      </c>
      <c r="S597" s="147">
        <v>0</v>
      </c>
      <c r="T597" s="148">
        <f>S597*H597</f>
        <v>0</v>
      </c>
      <c r="AR597" s="149" t="s">
        <v>179</v>
      </c>
      <c r="AT597" s="149" t="s">
        <v>175</v>
      </c>
      <c r="AU597" s="149" t="s">
        <v>84</v>
      </c>
      <c r="AY597" s="17" t="s">
        <v>173</v>
      </c>
      <c r="BE597" s="150">
        <f>IF(N597="základní",J597,0)</f>
        <v>0</v>
      </c>
      <c r="BF597" s="150">
        <f>IF(N597="snížená",J597,0)</f>
        <v>0</v>
      </c>
      <c r="BG597" s="150">
        <f>IF(N597="zákl. přenesená",J597,0)</f>
        <v>0</v>
      </c>
      <c r="BH597" s="150">
        <f>IF(N597="sníž. přenesená",J597,0)</f>
        <v>0</v>
      </c>
      <c r="BI597" s="150">
        <f>IF(N597="nulová",J597,0)</f>
        <v>0</v>
      </c>
      <c r="BJ597" s="17" t="s">
        <v>82</v>
      </c>
      <c r="BK597" s="150">
        <f>ROUND(I597*H597,2)</f>
        <v>0</v>
      </c>
      <c r="BL597" s="17" t="s">
        <v>179</v>
      </c>
      <c r="BM597" s="149" t="s">
        <v>885</v>
      </c>
    </row>
    <row r="598" spans="2:65" s="12" customFormat="1">
      <c r="B598" s="151"/>
      <c r="D598" s="152" t="s">
        <v>181</v>
      </c>
      <c r="E598" s="153" t="s">
        <v>1</v>
      </c>
      <c r="F598" s="154" t="s">
        <v>886</v>
      </c>
      <c r="H598" s="153" t="s">
        <v>1</v>
      </c>
      <c r="I598" s="155"/>
      <c r="L598" s="151"/>
      <c r="M598" s="156"/>
      <c r="T598" s="157"/>
      <c r="AT598" s="153" t="s">
        <v>181</v>
      </c>
      <c r="AU598" s="153" t="s">
        <v>84</v>
      </c>
      <c r="AV598" s="12" t="s">
        <v>82</v>
      </c>
      <c r="AW598" s="12" t="s">
        <v>32</v>
      </c>
      <c r="AX598" s="12" t="s">
        <v>75</v>
      </c>
      <c r="AY598" s="153" t="s">
        <v>173</v>
      </c>
    </row>
    <row r="599" spans="2:65" s="13" customFormat="1">
      <c r="B599" s="158"/>
      <c r="D599" s="152" t="s">
        <v>181</v>
      </c>
      <c r="E599" s="159" t="s">
        <v>1</v>
      </c>
      <c r="F599" s="160" t="s">
        <v>887</v>
      </c>
      <c r="H599" s="161">
        <v>35.909999999999997</v>
      </c>
      <c r="I599" s="162"/>
      <c r="L599" s="158"/>
      <c r="M599" s="163"/>
      <c r="T599" s="164"/>
      <c r="AT599" s="159" t="s">
        <v>181</v>
      </c>
      <c r="AU599" s="159" t="s">
        <v>84</v>
      </c>
      <c r="AV599" s="13" t="s">
        <v>84</v>
      </c>
      <c r="AW599" s="13" t="s">
        <v>32</v>
      </c>
      <c r="AX599" s="13" t="s">
        <v>75</v>
      </c>
      <c r="AY599" s="159" t="s">
        <v>173</v>
      </c>
    </row>
    <row r="600" spans="2:65" s="12" customFormat="1">
      <c r="B600" s="151"/>
      <c r="D600" s="152" t="s">
        <v>181</v>
      </c>
      <c r="E600" s="153" t="s">
        <v>1</v>
      </c>
      <c r="F600" s="154" t="s">
        <v>888</v>
      </c>
      <c r="H600" s="153" t="s">
        <v>1</v>
      </c>
      <c r="I600" s="155"/>
      <c r="L600" s="151"/>
      <c r="M600" s="156"/>
      <c r="T600" s="157"/>
      <c r="AT600" s="153" t="s">
        <v>181</v>
      </c>
      <c r="AU600" s="153" t="s">
        <v>84</v>
      </c>
      <c r="AV600" s="12" t="s">
        <v>82</v>
      </c>
      <c r="AW600" s="12" t="s">
        <v>32</v>
      </c>
      <c r="AX600" s="12" t="s">
        <v>75</v>
      </c>
      <c r="AY600" s="153" t="s">
        <v>173</v>
      </c>
    </row>
    <row r="601" spans="2:65" s="13" customFormat="1">
      <c r="B601" s="158"/>
      <c r="D601" s="152" t="s">
        <v>181</v>
      </c>
      <c r="E601" s="159" t="s">
        <v>1</v>
      </c>
      <c r="F601" s="160" t="s">
        <v>889</v>
      </c>
      <c r="H601" s="161">
        <v>1.05</v>
      </c>
      <c r="I601" s="162"/>
      <c r="L601" s="158"/>
      <c r="M601" s="163"/>
      <c r="T601" s="164"/>
      <c r="AT601" s="159" t="s">
        <v>181</v>
      </c>
      <c r="AU601" s="159" t="s">
        <v>84</v>
      </c>
      <c r="AV601" s="13" t="s">
        <v>84</v>
      </c>
      <c r="AW601" s="13" t="s">
        <v>32</v>
      </c>
      <c r="AX601" s="13" t="s">
        <v>75</v>
      </c>
      <c r="AY601" s="159" t="s">
        <v>173</v>
      </c>
    </row>
    <row r="602" spans="2:65" s="14" customFormat="1">
      <c r="B602" s="165"/>
      <c r="D602" s="152" t="s">
        <v>181</v>
      </c>
      <c r="E602" s="166" t="s">
        <v>1</v>
      </c>
      <c r="F602" s="167" t="s">
        <v>219</v>
      </c>
      <c r="H602" s="168">
        <v>36.96</v>
      </c>
      <c r="I602" s="169"/>
      <c r="L602" s="165"/>
      <c r="M602" s="170"/>
      <c r="T602" s="171"/>
      <c r="AT602" s="166" t="s">
        <v>181</v>
      </c>
      <c r="AU602" s="166" t="s">
        <v>84</v>
      </c>
      <c r="AV602" s="14" t="s">
        <v>179</v>
      </c>
      <c r="AW602" s="14" t="s">
        <v>32</v>
      </c>
      <c r="AX602" s="14" t="s">
        <v>82</v>
      </c>
      <c r="AY602" s="166" t="s">
        <v>173</v>
      </c>
    </row>
    <row r="603" spans="2:65" s="1" customFormat="1" ht="24.2" customHeight="1">
      <c r="B603" s="32"/>
      <c r="C603" s="137" t="s">
        <v>890</v>
      </c>
      <c r="D603" s="137" t="s">
        <v>175</v>
      </c>
      <c r="E603" s="138" t="s">
        <v>891</v>
      </c>
      <c r="F603" s="139" t="s">
        <v>892</v>
      </c>
      <c r="G603" s="140" t="s">
        <v>307</v>
      </c>
      <c r="H603" s="141">
        <v>27</v>
      </c>
      <c r="I603" s="142"/>
      <c r="J603" s="143">
        <f>ROUND(I603*H603,2)</f>
        <v>0</v>
      </c>
      <c r="K603" s="144"/>
      <c r="L603" s="32"/>
      <c r="M603" s="145" t="s">
        <v>1</v>
      </c>
      <c r="N603" s="146" t="s">
        <v>40</v>
      </c>
      <c r="P603" s="147">
        <f>O603*H603</f>
        <v>0</v>
      </c>
      <c r="Q603" s="147">
        <v>1.3699999999999999E-3</v>
      </c>
      <c r="R603" s="147">
        <f>Q603*H603</f>
        <v>3.6989999999999995E-2</v>
      </c>
      <c r="S603" s="147">
        <v>0</v>
      </c>
      <c r="T603" s="148">
        <f>S603*H603</f>
        <v>0</v>
      </c>
      <c r="AR603" s="149" t="s">
        <v>179</v>
      </c>
      <c r="AT603" s="149" t="s">
        <v>175</v>
      </c>
      <c r="AU603" s="149" t="s">
        <v>84</v>
      </c>
      <c r="AY603" s="17" t="s">
        <v>173</v>
      </c>
      <c r="BE603" s="150">
        <f>IF(N603="základní",J603,0)</f>
        <v>0</v>
      </c>
      <c r="BF603" s="150">
        <f>IF(N603="snížená",J603,0)</f>
        <v>0</v>
      </c>
      <c r="BG603" s="150">
        <f>IF(N603="zákl. přenesená",J603,0)</f>
        <v>0</v>
      </c>
      <c r="BH603" s="150">
        <f>IF(N603="sníž. přenesená",J603,0)</f>
        <v>0</v>
      </c>
      <c r="BI603" s="150">
        <f>IF(N603="nulová",J603,0)</f>
        <v>0</v>
      </c>
      <c r="BJ603" s="17" t="s">
        <v>82</v>
      </c>
      <c r="BK603" s="150">
        <f>ROUND(I603*H603,2)</f>
        <v>0</v>
      </c>
      <c r="BL603" s="17" t="s">
        <v>179</v>
      </c>
      <c r="BM603" s="149" t="s">
        <v>893</v>
      </c>
    </row>
    <row r="604" spans="2:65" s="12" customFormat="1">
      <c r="B604" s="151"/>
      <c r="D604" s="152" t="s">
        <v>181</v>
      </c>
      <c r="E604" s="153" t="s">
        <v>1</v>
      </c>
      <c r="F604" s="154" t="s">
        <v>894</v>
      </c>
      <c r="H604" s="153" t="s">
        <v>1</v>
      </c>
      <c r="I604" s="155"/>
      <c r="L604" s="151"/>
      <c r="M604" s="156"/>
      <c r="T604" s="157"/>
      <c r="AT604" s="153" t="s">
        <v>181</v>
      </c>
      <c r="AU604" s="153" t="s">
        <v>84</v>
      </c>
      <c r="AV604" s="12" t="s">
        <v>82</v>
      </c>
      <c r="AW604" s="12" t="s">
        <v>32</v>
      </c>
      <c r="AX604" s="12" t="s">
        <v>75</v>
      </c>
      <c r="AY604" s="153" t="s">
        <v>173</v>
      </c>
    </row>
    <row r="605" spans="2:65" s="13" customFormat="1">
      <c r="B605" s="158"/>
      <c r="D605" s="152" t="s">
        <v>181</v>
      </c>
      <c r="E605" s="159" t="s">
        <v>1</v>
      </c>
      <c r="F605" s="160" t="s">
        <v>895</v>
      </c>
      <c r="H605" s="161">
        <v>27</v>
      </c>
      <c r="I605" s="162"/>
      <c r="L605" s="158"/>
      <c r="M605" s="163"/>
      <c r="T605" s="164"/>
      <c r="AT605" s="159" t="s">
        <v>181</v>
      </c>
      <c r="AU605" s="159" t="s">
        <v>84</v>
      </c>
      <c r="AV605" s="13" t="s">
        <v>84</v>
      </c>
      <c r="AW605" s="13" t="s">
        <v>32</v>
      </c>
      <c r="AX605" s="13" t="s">
        <v>82</v>
      </c>
      <c r="AY605" s="159" t="s">
        <v>173</v>
      </c>
    </row>
    <row r="606" spans="2:65" s="1" customFormat="1" ht="24.2" customHeight="1">
      <c r="B606" s="32"/>
      <c r="C606" s="137" t="s">
        <v>896</v>
      </c>
      <c r="D606" s="137" t="s">
        <v>175</v>
      </c>
      <c r="E606" s="138" t="s">
        <v>897</v>
      </c>
      <c r="F606" s="139" t="s">
        <v>898</v>
      </c>
      <c r="G606" s="140" t="s">
        <v>307</v>
      </c>
      <c r="H606" s="141">
        <v>4.3520000000000003</v>
      </c>
      <c r="I606" s="142"/>
      <c r="J606" s="143">
        <f>ROUND(I606*H606,2)</f>
        <v>0</v>
      </c>
      <c r="K606" s="144"/>
      <c r="L606" s="32"/>
      <c r="M606" s="145" t="s">
        <v>1</v>
      </c>
      <c r="N606" s="146" t="s">
        <v>40</v>
      </c>
      <c r="P606" s="147">
        <f>O606*H606</f>
        <v>0</v>
      </c>
      <c r="Q606" s="147">
        <v>1.3699999999999999E-3</v>
      </c>
      <c r="R606" s="147">
        <f>Q606*H606</f>
        <v>5.9622399999999997E-3</v>
      </c>
      <c r="S606" s="147">
        <v>0</v>
      </c>
      <c r="T606" s="148">
        <f>S606*H606</f>
        <v>0</v>
      </c>
      <c r="AR606" s="149" t="s">
        <v>179</v>
      </c>
      <c r="AT606" s="149" t="s">
        <v>175</v>
      </c>
      <c r="AU606" s="149" t="s">
        <v>84</v>
      </c>
      <c r="AY606" s="17" t="s">
        <v>173</v>
      </c>
      <c r="BE606" s="150">
        <f>IF(N606="základní",J606,0)</f>
        <v>0</v>
      </c>
      <c r="BF606" s="150">
        <f>IF(N606="snížená",J606,0)</f>
        <v>0</v>
      </c>
      <c r="BG606" s="150">
        <f>IF(N606="zákl. přenesená",J606,0)</f>
        <v>0</v>
      </c>
      <c r="BH606" s="150">
        <f>IF(N606="sníž. přenesená",J606,0)</f>
        <v>0</v>
      </c>
      <c r="BI606" s="150">
        <f>IF(N606="nulová",J606,0)</f>
        <v>0</v>
      </c>
      <c r="BJ606" s="17" t="s">
        <v>82</v>
      </c>
      <c r="BK606" s="150">
        <f>ROUND(I606*H606,2)</f>
        <v>0</v>
      </c>
      <c r="BL606" s="17" t="s">
        <v>179</v>
      </c>
      <c r="BM606" s="149" t="s">
        <v>899</v>
      </c>
    </row>
    <row r="607" spans="2:65" s="12" customFormat="1">
      <c r="B607" s="151"/>
      <c r="D607" s="152" t="s">
        <v>181</v>
      </c>
      <c r="E607" s="153" t="s">
        <v>1</v>
      </c>
      <c r="F607" s="154" t="s">
        <v>823</v>
      </c>
      <c r="H607" s="153" t="s">
        <v>1</v>
      </c>
      <c r="I607" s="155"/>
      <c r="L607" s="151"/>
      <c r="M607" s="156"/>
      <c r="T607" s="157"/>
      <c r="AT607" s="153" t="s">
        <v>181</v>
      </c>
      <c r="AU607" s="153" t="s">
        <v>84</v>
      </c>
      <c r="AV607" s="12" t="s">
        <v>82</v>
      </c>
      <c r="AW607" s="12" t="s">
        <v>32</v>
      </c>
      <c r="AX607" s="12" t="s">
        <v>75</v>
      </c>
      <c r="AY607" s="153" t="s">
        <v>173</v>
      </c>
    </row>
    <row r="608" spans="2:65" s="12" customFormat="1">
      <c r="B608" s="151"/>
      <c r="D608" s="152" t="s">
        <v>181</v>
      </c>
      <c r="E608" s="153" t="s">
        <v>1</v>
      </c>
      <c r="F608" s="154" t="s">
        <v>824</v>
      </c>
      <c r="H608" s="153" t="s">
        <v>1</v>
      </c>
      <c r="I608" s="155"/>
      <c r="L608" s="151"/>
      <c r="M608" s="156"/>
      <c r="T608" s="157"/>
      <c r="AT608" s="153" t="s">
        <v>181</v>
      </c>
      <c r="AU608" s="153" t="s">
        <v>84</v>
      </c>
      <c r="AV608" s="12" t="s">
        <v>82</v>
      </c>
      <c r="AW608" s="12" t="s">
        <v>32</v>
      </c>
      <c r="AX608" s="12" t="s">
        <v>75</v>
      </c>
      <c r="AY608" s="153" t="s">
        <v>173</v>
      </c>
    </row>
    <row r="609" spans="2:65" s="13" customFormat="1">
      <c r="B609" s="158"/>
      <c r="D609" s="152" t="s">
        <v>181</v>
      </c>
      <c r="E609" s="159" t="s">
        <v>1</v>
      </c>
      <c r="F609" s="160" t="s">
        <v>900</v>
      </c>
      <c r="H609" s="161">
        <v>4.3520000000000003</v>
      </c>
      <c r="I609" s="162"/>
      <c r="L609" s="158"/>
      <c r="M609" s="163"/>
      <c r="T609" s="164"/>
      <c r="AT609" s="159" t="s">
        <v>181</v>
      </c>
      <c r="AU609" s="159" t="s">
        <v>84</v>
      </c>
      <c r="AV609" s="13" t="s">
        <v>84</v>
      </c>
      <c r="AW609" s="13" t="s">
        <v>32</v>
      </c>
      <c r="AX609" s="13" t="s">
        <v>82</v>
      </c>
      <c r="AY609" s="159" t="s">
        <v>173</v>
      </c>
    </row>
    <row r="610" spans="2:65" s="1" customFormat="1" ht="37.9" customHeight="1">
      <c r="B610" s="32"/>
      <c r="C610" s="137" t="s">
        <v>901</v>
      </c>
      <c r="D610" s="137" t="s">
        <v>175</v>
      </c>
      <c r="E610" s="138" t="s">
        <v>902</v>
      </c>
      <c r="F610" s="139" t="s">
        <v>903</v>
      </c>
      <c r="G610" s="140" t="s">
        <v>307</v>
      </c>
      <c r="H610" s="141">
        <v>10.56</v>
      </c>
      <c r="I610" s="142"/>
      <c r="J610" s="143">
        <f>ROUND(I610*H610,2)</f>
        <v>0</v>
      </c>
      <c r="K610" s="144"/>
      <c r="L610" s="32"/>
      <c r="M610" s="145" t="s">
        <v>1</v>
      </c>
      <c r="N610" s="146" t="s">
        <v>40</v>
      </c>
      <c r="P610" s="147">
        <f>O610*H610</f>
        <v>0</v>
      </c>
      <c r="Q610" s="147">
        <v>1.3699999999999999E-3</v>
      </c>
      <c r="R610" s="147">
        <f>Q610*H610</f>
        <v>1.44672E-2</v>
      </c>
      <c r="S610" s="147">
        <v>0</v>
      </c>
      <c r="T610" s="148">
        <f>S610*H610</f>
        <v>0</v>
      </c>
      <c r="AR610" s="149" t="s">
        <v>179</v>
      </c>
      <c r="AT610" s="149" t="s">
        <v>175</v>
      </c>
      <c r="AU610" s="149" t="s">
        <v>84</v>
      </c>
      <c r="AY610" s="17" t="s">
        <v>173</v>
      </c>
      <c r="BE610" s="150">
        <f>IF(N610="základní",J610,0)</f>
        <v>0</v>
      </c>
      <c r="BF610" s="150">
        <f>IF(N610="snížená",J610,0)</f>
        <v>0</v>
      </c>
      <c r="BG610" s="150">
        <f>IF(N610="zákl. přenesená",J610,0)</f>
        <v>0</v>
      </c>
      <c r="BH610" s="150">
        <f>IF(N610="sníž. přenesená",J610,0)</f>
        <v>0</v>
      </c>
      <c r="BI610" s="150">
        <f>IF(N610="nulová",J610,0)</f>
        <v>0</v>
      </c>
      <c r="BJ610" s="17" t="s">
        <v>82</v>
      </c>
      <c r="BK610" s="150">
        <f>ROUND(I610*H610,2)</f>
        <v>0</v>
      </c>
      <c r="BL610" s="17" t="s">
        <v>179</v>
      </c>
      <c r="BM610" s="149" t="s">
        <v>904</v>
      </c>
    </row>
    <row r="611" spans="2:65" s="12" customFormat="1">
      <c r="B611" s="151"/>
      <c r="D611" s="152" t="s">
        <v>181</v>
      </c>
      <c r="E611" s="153" t="s">
        <v>1</v>
      </c>
      <c r="F611" s="154" t="s">
        <v>823</v>
      </c>
      <c r="H611" s="153" t="s">
        <v>1</v>
      </c>
      <c r="I611" s="155"/>
      <c r="L611" s="151"/>
      <c r="M611" s="156"/>
      <c r="T611" s="157"/>
      <c r="AT611" s="153" t="s">
        <v>181</v>
      </c>
      <c r="AU611" s="153" t="s">
        <v>84</v>
      </c>
      <c r="AV611" s="12" t="s">
        <v>82</v>
      </c>
      <c r="AW611" s="12" t="s">
        <v>32</v>
      </c>
      <c r="AX611" s="12" t="s">
        <v>75</v>
      </c>
      <c r="AY611" s="153" t="s">
        <v>173</v>
      </c>
    </row>
    <row r="612" spans="2:65" s="13" customFormat="1">
      <c r="B612" s="158"/>
      <c r="D612" s="152" t="s">
        <v>181</v>
      </c>
      <c r="E612" s="159" t="s">
        <v>1</v>
      </c>
      <c r="F612" s="160" t="s">
        <v>905</v>
      </c>
      <c r="H612" s="161">
        <v>10.56</v>
      </c>
      <c r="I612" s="162"/>
      <c r="L612" s="158"/>
      <c r="M612" s="163"/>
      <c r="T612" s="164"/>
      <c r="AT612" s="159" t="s">
        <v>181</v>
      </c>
      <c r="AU612" s="159" t="s">
        <v>84</v>
      </c>
      <c r="AV612" s="13" t="s">
        <v>84</v>
      </c>
      <c r="AW612" s="13" t="s">
        <v>32</v>
      </c>
      <c r="AX612" s="13" t="s">
        <v>82</v>
      </c>
      <c r="AY612" s="159" t="s">
        <v>173</v>
      </c>
    </row>
    <row r="613" spans="2:65" s="1" customFormat="1" ht="37.9" customHeight="1">
      <c r="B613" s="32"/>
      <c r="C613" s="137" t="s">
        <v>906</v>
      </c>
      <c r="D613" s="137" t="s">
        <v>175</v>
      </c>
      <c r="E613" s="138" t="s">
        <v>907</v>
      </c>
      <c r="F613" s="139" t="s">
        <v>908</v>
      </c>
      <c r="G613" s="140" t="s">
        <v>197</v>
      </c>
      <c r="H613" s="141">
        <v>150</v>
      </c>
      <c r="I613" s="142"/>
      <c r="J613" s="143">
        <f>ROUND(I613*H613,2)</f>
        <v>0</v>
      </c>
      <c r="K613" s="144"/>
      <c r="L613" s="32"/>
      <c r="M613" s="145" t="s">
        <v>1</v>
      </c>
      <c r="N613" s="146" t="s">
        <v>40</v>
      </c>
      <c r="P613" s="147">
        <f>O613*H613</f>
        <v>0</v>
      </c>
      <c r="Q613" s="147">
        <v>0</v>
      </c>
      <c r="R613" s="147">
        <f>Q613*H613</f>
        <v>0</v>
      </c>
      <c r="S613" s="147">
        <v>0</v>
      </c>
      <c r="T613" s="148">
        <f>S613*H613</f>
        <v>0</v>
      </c>
      <c r="AR613" s="149" t="s">
        <v>179</v>
      </c>
      <c r="AT613" s="149" t="s">
        <v>175</v>
      </c>
      <c r="AU613" s="149" t="s">
        <v>84</v>
      </c>
      <c r="AY613" s="17" t="s">
        <v>173</v>
      </c>
      <c r="BE613" s="150">
        <f>IF(N613="základní",J613,0)</f>
        <v>0</v>
      </c>
      <c r="BF613" s="150">
        <f>IF(N613="snížená",J613,0)</f>
        <v>0</v>
      </c>
      <c r="BG613" s="150">
        <f>IF(N613="zákl. přenesená",J613,0)</f>
        <v>0</v>
      </c>
      <c r="BH613" s="150">
        <f>IF(N613="sníž. přenesená",J613,0)</f>
        <v>0</v>
      </c>
      <c r="BI613" s="150">
        <f>IF(N613="nulová",J613,0)</f>
        <v>0</v>
      </c>
      <c r="BJ613" s="17" t="s">
        <v>82</v>
      </c>
      <c r="BK613" s="150">
        <f>ROUND(I613*H613,2)</f>
        <v>0</v>
      </c>
      <c r="BL613" s="17" t="s">
        <v>179</v>
      </c>
      <c r="BM613" s="149" t="s">
        <v>909</v>
      </c>
    </row>
    <row r="614" spans="2:65" s="13" customFormat="1">
      <c r="B614" s="158"/>
      <c r="D614" s="152" t="s">
        <v>181</v>
      </c>
      <c r="E614" s="159" t="s">
        <v>1</v>
      </c>
      <c r="F614" s="160" t="s">
        <v>910</v>
      </c>
      <c r="H614" s="161">
        <v>150</v>
      </c>
      <c r="I614" s="162"/>
      <c r="L614" s="158"/>
      <c r="M614" s="163"/>
      <c r="T614" s="164"/>
      <c r="AT614" s="159" t="s">
        <v>181</v>
      </c>
      <c r="AU614" s="159" t="s">
        <v>84</v>
      </c>
      <c r="AV614" s="13" t="s">
        <v>84</v>
      </c>
      <c r="AW614" s="13" t="s">
        <v>32</v>
      </c>
      <c r="AX614" s="13" t="s">
        <v>82</v>
      </c>
      <c r="AY614" s="159" t="s">
        <v>173</v>
      </c>
    </row>
    <row r="615" spans="2:65" s="1" customFormat="1" ht="37.9" customHeight="1">
      <c r="B615" s="32"/>
      <c r="C615" s="137" t="s">
        <v>911</v>
      </c>
      <c r="D615" s="137" t="s">
        <v>175</v>
      </c>
      <c r="E615" s="138" t="s">
        <v>912</v>
      </c>
      <c r="F615" s="139" t="s">
        <v>913</v>
      </c>
      <c r="G615" s="140" t="s">
        <v>178</v>
      </c>
      <c r="H615" s="141">
        <v>10</v>
      </c>
      <c r="I615" s="142"/>
      <c r="J615" s="143">
        <f>ROUND(I615*H615,2)</f>
        <v>0</v>
      </c>
      <c r="K615" s="144"/>
      <c r="L615" s="32"/>
      <c r="M615" s="145" t="s">
        <v>1</v>
      </c>
      <c r="N615" s="146" t="s">
        <v>40</v>
      </c>
      <c r="P615" s="147">
        <f>O615*H615</f>
        <v>0</v>
      </c>
      <c r="Q615" s="147">
        <v>0</v>
      </c>
      <c r="R615" s="147">
        <f>Q615*H615</f>
        <v>0</v>
      </c>
      <c r="S615" s="147">
        <v>0</v>
      </c>
      <c r="T615" s="148">
        <f>S615*H615</f>
        <v>0</v>
      </c>
      <c r="AR615" s="149" t="s">
        <v>179</v>
      </c>
      <c r="AT615" s="149" t="s">
        <v>175</v>
      </c>
      <c r="AU615" s="149" t="s">
        <v>84</v>
      </c>
      <c r="AY615" s="17" t="s">
        <v>173</v>
      </c>
      <c r="BE615" s="150">
        <f>IF(N615="základní",J615,0)</f>
        <v>0</v>
      </c>
      <c r="BF615" s="150">
        <f>IF(N615="snížená",J615,0)</f>
        <v>0</v>
      </c>
      <c r="BG615" s="150">
        <f>IF(N615="zákl. přenesená",J615,0)</f>
        <v>0</v>
      </c>
      <c r="BH615" s="150">
        <f>IF(N615="sníž. přenesená",J615,0)</f>
        <v>0</v>
      </c>
      <c r="BI615" s="150">
        <f>IF(N615="nulová",J615,0)</f>
        <v>0</v>
      </c>
      <c r="BJ615" s="17" t="s">
        <v>82</v>
      </c>
      <c r="BK615" s="150">
        <f>ROUND(I615*H615,2)</f>
        <v>0</v>
      </c>
      <c r="BL615" s="17" t="s">
        <v>179</v>
      </c>
      <c r="BM615" s="149" t="s">
        <v>914</v>
      </c>
    </row>
    <row r="616" spans="2:65" s="13" customFormat="1">
      <c r="B616" s="158"/>
      <c r="D616" s="152" t="s">
        <v>181</v>
      </c>
      <c r="E616" s="159" t="s">
        <v>1</v>
      </c>
      <c r="F616" s="160" t="s">
        <v>506</v>
      </c>
      <c r="H616" s="161">
        <v>10</v>
      </c>
      <c r="I616" s="162"/>
      <c r="L616" s="158"/>
      <c r="M616" s="163"/>
      <c r="T616" s="164"/>
      <c r="AT616" s="159" t="s">
        <v>181</v>
      </c>
      <c r="AU616" s="159" t="s">
        <v>84</v>
      </c>
      <c r="AV616" s="13" t="s">
        <v>84</v>
      </c>
      <c r="AW616" s="13" t="s">
        <v>32</v>
      </c>
      <c r="AX616" s="13" t="s">
        <v>82</v>
      </c>
      <c r="AY616" s="159" t="s">
        <v>173</v>
      </c>
    </row>
    <row r="617" spans="2:65" s="1" customFormat="1" ht="16.5" customHeight="1">
      <c r="B617" s="32"/>
      <c r="C617" s="137" t="s">
        <v>915</v>
      </c>
      <c r="D617" s="137" t="s">
        <v>175</v>
      </c>
      <c r="E617" s="138" t="s">
        <v>916</v>
      </c>
      <c r="F617" s="139" t="s">
        <v>917</v>
      </c>
      <c r="G617" s="140" t="s">
        <v>918</v>
      </c>
      <c r="H617" s="141">
        <v>200</v>
      </c>
      <c r="I617" s="142"/>
      <c r="J617" s="143">
        <f>ROUND(I617*H617,2)</f>
        <v>0</v>
      </c>
      <c r="K617" s="144"/>
      <c r="L617" s="32"/>
      <c r="M617" s="145" t="s">
        <v>1</v>
      </c>
      <c r="N617" s="146" t="s">
        <v>40</v>
      </c>
      <c r="P617" s="147">
        <f>O617*H617</f>
        <v>0</v>
      </c>
      <c r="Q617" s="147">
        <v>0</v>
      </c>
      <c r="R617" s="147">
        <f>Q617*H617</f>
        <v>0</v>
      </c>
      <c r="S617" s="147">
        <v>0</v>
      </c>
      <c r="T617" s="148">
        <f>S617*H617</f>
        <v>0</v>
      </c>
      <c r="AR617" s="149" t="s">
        <v>179</v>
      </c>
      <c r="AT617" s="149" t="s">
        <v>175</v>
      </c>
      <c r="AU617" s="149" t="s">
        <v>84</v>
      </c>
      <c r="AY617" s="17" t="s">
        <v>173</v>
      </c>
      <c r="BE617" s="150">
        <f>IF(N617="základní",J617,0)</f>
        <v>0</v>
      </c>
      <c r="BF617" s="150">
        <f>IF(N617="snížená",J617,0)</f>
        <v>0</v>
      </c>
      <c r="BG617" s="150">
        <f>IF(N617="zákl. přenesená",J617,0)</f>
        <v>0</v>
      </c>
      <c r="BH617" s="150">
        <f>IF(N617="sníž. přenesená",J617,0)</f>
        <v>0</v>
      </c>
      <c r="BI617" s="150">
        <f>IF(N617="nulová",J617,0)</f>
        <v>0</v>
      </c>
      <c r="BJ617" s="17" t="s">
        <v>82</v>
      </c>
      <c r="BK617" s="150">
        <f>ROUND(I617*H617,2)</f>
        <v>0</v>
      </c>
      <c r="BL617" s="17" t="s">
        <v>179</v>
      </c>
      <c r="BM617" s="149" t="s">
        <v>919</v>
      </c>
    </row>
    <row r="618" spans="2:65" s="13" customFormat="1">
      <c r="B618" s="158"/>
      <c r="D618" s="152" t="s">
        <v>181</v>
      </c>
      <c r="E618" s="159" t="s">
        <v>1</v>
      </c>
      <c r="F618" s="160" t="s">
        <v>920</v>
      </c>
      <c r="H618" s="161">
        <v>200</v>
      </c>
      <c r="I618" s="162"/>
      <c r="L618" s="158"/>
      <c r="M618" s="163"/>
      <c r="T618" s="164"/>
      <c r="AT618" s="159" t="s">
        <v>181</v>
      </c>
      <c r="AU618" s="159" t="s">
        <v>84</v>
      </c>
      <c r="AV618" s="13" t="s">
        <v>84</v>
      </c>
      <c r="AW618" s="13" t="s">
        <v>32</v>
      </c>
      <c r="AX618" s="13" t="s">
        <v>82</v>
      </c>
      <c r="AY618" s="159" t="s">
        <v>173</v>
      </c>
    </row>
    <row r="619" spans="2:65" s="1" customFormat="1" ht="16.5" customHeight="1">
      <c r="B619" s="32"/>
      <c r="C619" s="137" t="s">
        <v>921</v>
      </c>
      <c r="D619" s="137" t="s">
        <v>175</v>
      </c>
      <c r="E619" s="138" t="s">
        <v>922</v>
      </c>
      <c r="F619" s="139" t="s">
        <v>923</v>
      </c>
      <c r="G619" s="140" t="s">
        <v>918</v>
      </c>
      <c r="H619" s="141">
        <v>150</v>
      </c>
      <c r="I619" s="142"/>
      <c r="J619" s="143">
        <f>ROUND(I619*H619,2)</f>
        <v>0</v>
      </c>
      <c r="K619" s="144"/>
      <c r="L619" s="32"/>
      <c r="M619" s="145" t="s">
        <v>1</v>
      </c>
      <c r="N619" s="146" t="s">
        <v>40</v>
      </c>
      <c r="P619" s="147">
        <f>O619*H619</f>
        <v>0</v>
      </c>
      <c r="Q619" s="147">
        <v>0</v>
      </c>
      <c r="R619" s="147">
        <f>Q619*H619</f>
        <v>0</v>
      </c>
      <c r="S619" s="147">
        <v>0</v>
      </c>
      <c r="T619" s="148">
        <f>S619*H619</f>
        <v>0</v>
      </c>
      <c r="AR619" s="149" t="s">
        <v>179</v>
      </c>
      <c r="AT619" s="149" t="s">
        <v>175</v>
      </c>
      <c r="AU619" s="149" t="s">
        <v>84</v>
      </c>
      <c r="AY619" s="17" t="s">
        <v>173</v>
      </c>
      <c r="BE619" s="150">
        <f>IF(N619="základní",J619,0)</f>
        <v>0</v>
      </c>
      <c r="BF619" s="150">
        <f>IF(N619="snížená",J619,0)</f>
        <v>0</v>
      </c>
      <c r="BG619" s="150">
        <f>IF(N619="zákl. přenesená",J619,0)</f>
        <v>0</v>
      </c>
      <c r="BH619" s="150">
        <f>IF(N619="sníž. přenesená",J619,0)</f>
        <v>0</v>
      </c>
      <c r="BI619" s="150">
        <f>IF(N619="nulová",J619,0)</f>
        <v>0</v>
      </c>
      <c r="BJ619" s="17" t="s">
        <v>82</v>
      </c>
      <c r="BK619" s="150">
        <f>ROUND(I619*H619,2)</f>
        <v>0</v>
      </c>
      <c r="BL619" s="17" t="s">
        <v>179</v>
      </c>
      <c r="BM619" s="149" t="s">
        <v>924</v>
      </c>
    </row>
    <row r="620" spans="2:65" s="13" customFormat="1">
      <c r="B620" s="158"/>
      <c r="D620" s="152" t="s">
        <v>181</v>
      </c>
      <c r="E620" s="159" t="s">
        <v>1</v>
      </c>
      <c r="F620" s="160" t="s">
        <v>910</v>
      </c>
      <c r="H620" s="161">
        <v>150</v>
      </c>
      <c r="I620" s="162"/>
      <c r="L620" s="158"/>
      <c r="M620" s="163"/>
      <c r="T620" s="164"/>
      <c r="AT620" s="159" t="s">
        <v>181</v>
      </c>
      <c r="AU620" s="159" t="s">
        <v>84</v>
      </c>
      <c r="AV620" s="13" t="s">
        <v>84</v>
      </c>
      <c r="AW620" s="13" t="s">
        <v>32</v>
      </c>
      <c r="AX620" s="13" t="s">
        <v>82</v>
      </c>
      <c r="AY620" s="159" t="s">
        <v>173</v>
      </c>
    </row>
    <row r="621" spans="2:65" s="1" customFormat="1" ht="16.5" customHeight="1">
      <c r="B621" s="32"/>
      <c r="C621" s="137" t="s">
        <v>925</v>
      </c>
      <c r="D621" s="137" t="s">
        <v>175</v>
      </c>
      <c r="E621" s="138" t="s">
        <v>926</v>
      </c>
      <c r="F621" s="139" t="s">
        <v>927</v>
      </c>
      <c r="G621" s="140" t="s">
        <v>918</v>
      </c>
      <c r="H621" s="141">
        <v>100</v>
      </c>
      <c r="I621" s="142"/>
      <c r="J621" s="143">
        <f>ROUND(I621*H621,2)</f>
        <v>0</v>
      </c>
      <c r="K621" s="144"/>
      <c r="L621" s="32"/>
      <c r="M621" s="145" t="s">
        <v>1</v>
      </c>
      <c r="N621" s="146" t="s">
        <v>40</v>
      </c>
      <c r="P621" s="147">
        <f>O621*H621</f>
        <v>0</v>
      </c>
      <c r="Q621" s="147">
        <v>0</v>
      </c>
      <c r="R621" s="147">
        <f>Q621*H621</f>
        <v>0</v>
      </c>
      <c r="S621" s="147">
        <v>0</v>
      </c>
      <c r="T621" s="148">
        <f>S621*H621</f>
        <v>0</v>
      </c>
      <c r="AR621" s="149" t="s">
        <v>179</v>
      </c>
      <c r="AT621" s="149" t="s">
        <v>175</v>
      </c>
      <c r="AU621" s="149" t="s">
        <v>84</v>
      </c>
      <c r="AY621" s="17" t="s">
        <v>173</v>
      </c>
      <c r="BE621" s="150">
        <f>IF(N621="základní",J621,0)</f>
        <v>0</v>
      </c>
      <c r="BF621" s="150">
        <f>IF(N621="snížená",J621,0)</f>
        <v>0</v>
      </c>
      <c r="BG621" s="150">
        <f>IF(N621="zákl. přenesená",J621,0)</f>
        <v>0</v>
      </c>
      <c r="BH621" s="150">
        <f>IF(N621="sníž. přenesená",J621,0)</f>
        <v>0</v>
      </c>
      <c r="BI621" s="150">
        <f>IF(N621="nulová",J621,0)</f>
        <v>0</v>
      </c>
      <c r="BJ621" s="17" t="s">
        <v>82</v>
      </c>
      <c r="BK621" s="150">
        <f>ROUND(I621*H621,2)</f>
        <v>0</v>
      </c>
      <c r="BL621" s="17" t="s">
        <v>179</v>
      </c>
      <c r="BM621" s="149" t="s">
        <v>928</v>
      </c>
    </row>
    <row r="622" spans="2:65" s="13" customFormat="1">
      <c r="B622" s="158"/>
      <c r="D622" s="152" t="s">
        <v>181</v>
      </c>
      <c r="E622" s="159" t="s">
        <v>1</v>
      </c>
      <c r="F622" s="160" t="s">
        <v>929</v>
      </c>
      <c r="H622" s="161">
        <v>100</v>
      </c>
      <c r="I622" s="162"/>
      <c r="L622" s="158"/>
      <c r="M622" s="163"/>
      <c r="T622" s="164"/>
      <c r="AT622" s="159" t="s">
        <v>181</v>
      </c>
      <c r="AU622" s="159" t="s">
        <v>84</v>
      </c>
      <c r="AV622" s="13" t="s">
        <v>84</v>
      </c>
      <c r="AW622" s="13" t="s">
        <v>32</v>
      </c>
      <c r="AX622" s="13" t="s">
        <v>82</v>
      </c>
      <c r="AY622" s="159" t="s">
        <v>173</v>
      </c>
    </row>
    <row r="623" spans="2:65" s="1" customFormat="1" ht="37.9" customHeight="1">
      <c r="B623" s="32"/>
      <c r="C623" s="137" t="s">
        <v>930</v>
      </c>
      <c r="D623" s="137" t="s">
        <v>175</v>
      </c>
      <c r="E623" s="138" t="s">
        <v>931</v>
      </c>
      <c r="F623" s="139" t="s">
        <v>932</v>
      </c>
      <c r="G623" s="140" t="s">
        <v>178</v>
      </c>
      <c r="H623" s="141">
        <v>5</v>
      </c>
      <c r="I623" s="142"/>
      <c r="J623" s="143">
        <f>ROUND(I623*H623,2)</f>
        <v>0</v>
      </c>
      <c r="K623" s="144"/>
      <c r="L623" s="32"/>
      <c r="M623" s="145" t="s">
        <v>1</v>
      </c>
      <c r="N623" s="146" t="s">
        <v>40</v>
      </c>
      <c r="P623" s="147">
        <f>O623*H623</f>
        <v>0</v>
      </c>
      <c r="Q623" s="147">
        <v>0</v>
      </c>
      <c r="R623" s="147">
        <f>Q623*H623</f>
        <v>0</v>
      </c>
      <c r="S623" s="147">
        <v>0</v>
      </c>
      <c r="T623" s="148">
        <f>S623*H623</f>
        <v>0</v>
      </c>
      <c r="AR623" s="149" t="s">
        <v>179</v>
      </c>
      <c r="AT623" s="149" t="s">
        <v>175</v>
      </c>
      <c r="AU623" s="149" t="s">
        <v>84</v>
      </c>
      <c r="AY623" s="17" t="s">
        <v>173</v>
      </c>
      <c r="BE623" s="150">
        <f>IF(N623="základní",J623,0)</f>
        <v>0</v>
      </c>
      <c r="BF623" s="150">
        <f>IF(N623="snížená",J623,0)</f>
        <v>0</v>
      </c>
      <c r="BG623" s="150">
        <f>IF(N623="zákl. přenesená",J623,0)</f>
        <v>0</v>
      </c>
      <c r="BH623" s="150">
        <f>IF(N623="sníž. přenesená",J623,0)</f>
        <v>0</v>
      </c>
      <c r="BI623" s="150">
        <f>IF(N623="nulová",J623,0)</f>
        <v>0</v>
      </c>
      <c r="BJ623" s="17" t="s">
        <v>82</v>
      </c>
      <c r="BK623" s="150">
        <f>ROUND(I623*H623,2)</f>
        <v>0</v>
      </c>
      <c r="BL623" s="17" t="s">
        <v>179</v>
      </c>
      <c r="BM623" s="149" t="s">
        <v>933</v>
      </c>
    </row>
    <row r="624" spans="2:65" s="13" customFormat="1">
      <c r="B624" s="158"/>
      <c r="D624" s="152" t="s">
        <v>181</v>
      </c>
      <c r="E624" s="159" t="s">
        <v>1</v>
      </c>
      <c r="F624" s="160" t="s">
        <v>520</v>
      </c>
      <c r="H624" s="161">
        <v>5</v>
      </c>
      <c r="I624" s="162"/>
      <c r="L624" s="158"/>
      <c r="M624" s="163"/>
      <c r="T624" s="164"/>
      <c r="AT624" s="159" t="s">
        <v>181</v>
      </c>
      <c r="AU624" s="159" t="s">
        <v>84</v>
      </c>
      <c r="AV624" s="13" t="s">
        <v>84</v>
      </c>
      <c r="AW624" s="13" t="s">
        <v>32</v>
      </c>
      <c r="AX624" s="13" t="s">
        <v>82</v>
      </c>
      <c r="AY624" s="159" t="s">
        <v>173</v>
      </c>
    </row>
    <row r="625" spans="2:65" s="1" customFormat="1" ht="26.25" customHeight="1">
      <c r="B625" s="32"/>
      <c r="C625" s="137" t="s">
        <v>934</v>
      </c>
      <c r="D625" s="137" t="s">
        <v>175</v>
      </c>
      <c r="E625" s="138" t="s">
        <v>935</v>
      </c>
      <c r="F625" s="139" t="s">
        <v>936</v>
      </c>
      <c r="G625" s="140" t="s">
        <v>197</v>
      </c>
      <c r="H625" s="141">
        <v>107.48</v>
      </c>
      <c r="I625" s="142"/>
      <c r="J625" s="143">
        <f>ROUND(I625*H625,2)</f>
        <v>0</v>
      </c>
      <c r="K625" s="144"/>
      <c r="L625" s="32"/>
      <c r="M625" s="145" t="s">
        <v>1</v>
      </c>
      <c r="N625" s="146" t="s">
        <v>40</v>
      </c>
      <c r="P625" s="147">
        <f>O625*H625</f>
        <v>0</v>
      </c>
      <c r="Q625" s="147">
        <v>1.16E-3</v>
      </c>
      <c r="R625" s="147">
        <f>Q625*H625</f>
        <v>0.1246768</v>
      </c>
      <c r="S625" s="147">
        <v>0</v>
      </c>
      <c r="T625" s="148">
        <f>S625*H625</f>
        <v>0</v>
      </c>
      <c r="AR625" s="149" t="s">
        <v>179</v>
      </c>
      <c r="AT625" s="149" t="s">
        <v>175</v>
      </c>
      <c r="AU625" s="149" t="s">
        <v>84</v>
      </c>
      <c r="AY625" s="17" t="s">
        <v>173</v>
      </c>
      <c r="BE625" s="150">
        <f>IF(N625="základní",J625,0)</f>
        <v>0</v>
      </c>
      <c r="BF625" s="150">
        <f>IF(N625="snížená",J625,0)</f>
        <v>0</v>
      </c>
      <c r="BG625" s="150">
        <f>IF(N625="zákl. přenesená",J625,0)</f>
        <v>0</v>
      </c>
      <c r="BH625" s="150">
        <f>IF(N625="sníž. přenesená",J625,0)</f>
        <v>0</v>
      </c>
      <c r="BI625" s="150">
        <f>IF(N625="nulová",J625,0)</f>
        <v>0</v>
      </c>
      <c r="BJ625" s="17" t="s">
        <v>82</v>
      </c>
      <c r="BK625" s="150">
        <f>ROUND(I625*H625,2)</f>
        <v>0</v>
      </c>
      <c r="BL625" s="17" t="s">
        <v>179</v>
      </c>
      <c r="BM625" s="149" t="s">
        <v>937</v>
      </c>
    </row>
    <row r="626" spans="2:65" s="12" customFormat="1">
      <c r="B626" s="151"/>
      <c r="D626" s="152" t="s">
        <v>181</v>
      </c>
      <c r="E626" s="153" t="s">
        <v>1</v>
      </c>
      <c r="F626" s="154" t="s">
        <v>938</v>
      </c>
      <c r="H626" s="153" t="s">
        <v>1</v>
      </c>
      <c r="I626" s="155"/>
      <c r="L626" s="151"/>
      <c r="M626" s="156"/>
      <c r="T626" s="157"/>
      <c r="AT626" s="153" t="s">
        <v>181</v>
      </c>
      <c r="AU626" s="153" t="s">
        <v>84</v>
      </c>
      <c r="AV626" s="12" t="s">
        <v>82</v>
      </c>
      <c r="AW626" s="12" t="s">
        <v>32</v>
      </c>
      <c r="AX626" s="12" t="s">
        <v>75</v>
      </c>
      <c r="AY626" s="153" t="s">
        <v>173</v>
      </c>
    </row>
    <row r="627" spans="2:65" s="13" customFormat="1">
      <c r="B627" s="158"/>
      <c r="D627" s="152" t="s">
        <v>181</v>
      </c>
      <c r="E627" s="159" t="s">
        <v>1</v>
      </c>
      <c r="F627" s="160" t="s">
        <v>939</v>
      </c>
      <c r="H627" s="161">
        <v>73</v>
      </c>
      <c r="I627" s="162"/>
      <c r="L627" s="158"/>
      <c r="M627" s="163"/>
      <c r="T627" s="164"/>
      <c r="AT627" s="159" t="s">
        <v>181</v>
      </c>
      <c r="AU627" s="159" t="s">
        <v>84</v>
      </c>
      <c r="AV627" s="13" t="s">
        <v>84</v>
      </c>
      <c r="AW627" s="13" t="s">
        <v>32</v>
      </c>
      <c r="AX627" s="13" t="s">
        <v>75</v>
      </c>
      <c r="AY627" s="159" t="s">
        <v>173</v>
      </c>
    </row>
    <row r="628" spans="2:65" s="13" customFormat="1">
      <c r="B628" s="158"/>
      <c r="D628" s="152" t="s">
        <v>181</v>
      </c>
      <c r="E628" s="159" t="s">
        <v>1</v>
      </c>
      <c r="F628" s="160" t="s">
        <v>710</v>
      </c>
      <c r="H628" s="161">
        <v>24</v>
      </c>
      <c r="I628" s="162"/>
      <c r="L628" s="158"/>
      <c r="M628" s="163"/>
      <c r="T628" s="164"/>
      <c r="AT628" s="159" t="s">
        <v>181</v>
      </c>
      <c r="AU628" s="159" t="s">
        <v>84</v>
      </c>
      <c r="AV628" s="13" t="s">
        <v>84</v>
      </c>
      <c r="AW628" s="13" t="s">
        <v>32</v>
      </c>
      <c r="AX628" s="13" t="s">
        <v>75</v>
      </c>
      <c r="AY628" s="159" t="s">
        <v>173</v>
      </c>
    </row>
    <row r="629" spans="2:65" s="15" customFormat="1">
      <c r="B629" s="183"/>
      <c r="D629" s="152" t="s">
        <v>181</v>
      </c>
      <c r="E629" s="184" t="s">
        <v>1</v>
      </c>
      <c r="F629" s="185" t="s">
        <v>375</v>
      </c>
      <c r="H629" s="186">
        <v>97</v>
      </c>
      <c r="I629" s="187"/>
      <c r="L629" s="183"/>
      <c r="M629" s="188"/>
      <c r="T629" s="189"/>
      <c r="AT629" s="184" t="s">
        <v>181</v>
      </c>
      <c r="AU629" s="184" t="s">
        <v>84</v>
      </c>
      <c r="AV629" s="15" t="s">
        <v>189</v>
      </c>
      <c r="AW629" s="15" t="s">
        <v>32</v>
      </c>
      <c r="AX629" s="15" t="s">
        <v>75</v>
      </c>
      <c r="AY629" s="184" t="s">
        <v>173</v>
      </c>
    </row>
    <row r="630" spans="2:65" s="12" customFormat="1">
      <c r="B630" s="151"/>
      <c r="D630" s="152" t="s">
        <v>181</v>
      </c>
      <c r="E630" s="153" t="s">
        <v>1</v>
      </c>
      <c r="F630" s="154" t="s">
        <v>940</v>
      </c>
      <c r="H630" s="153" t="s">
        <v>1</v>
      </c>
      <c r="I630" s="155"/>
      <c r="L630" s="151"/>
      <c r="M630" s="156"/>
      <c r="T630" s="157"/>
      <c r="AT630" s="153" t="s">
        <v>181</v>
      </c>
      <c r="AU630" s="153" t="s">
        <v>84</v>
      </c>
      <c r="AV630" s="12" t="s">
        <v>82</v>
      </c>
      <c r="AW630" s="12" t="s">
        <v>32</v>
      </c>
      <c r="AX630" s="12" t="s">
        <v>75</v>
      </c>
      <c r="AY630" s="153" t="s">
        <v>173</v>
      </c>
    </row>
    <row r="631" spans="2:65" s="13" customFormat="1">
      <c r="B631" s="158"/>
      <c r="D631" s="152" t="s">
        <v>181</v>
      </c>
      <c r="E631" s="159" t="s">
        <v>1</v>
      </c>
      <c r="F631" s="160" t="s">
        <v>941</v>
      </c>
      <c r="H631" s="161">
        <v>10.48</v>
      </c>
      <c r="I631" s="162"/>
      <c r="L631" s="158"/>
      <c r="M631" s="163"/>
      <c r="T631" s="164"/>
      <c r="AT631" s="159" t="s">
        <v>181</v>
      </c>
      <c r="AU631" s="159" t="s">
        <v>84</v>
      </c>
      <c r="AV631" s="13" t="s">
        <v>84</v>
      </c>
      <c r="AW631" s="13" t="s">
        <v>32</v>
      </c>
      <c r="AX631" s="13" t="s">
        <v>75</v>
      </c>
      <c r="AY631" s="159" t="s">
        <v>173</v>
      </c>
    </row>
    <row r="632" spans="2:65" s="14" customFormat="1">
      <c r="B632" s="165"/>
      <c r="D632" s="152" t="s">
        <v>181</v>
      </c>
      <c r="E632" s="166" t="s">
        <v>1</v>
      </c>
      <c r="F632" s="167" t="s">
        <v>219</v>
      </c>
      <c r="H632" s="168">
        <v>107.48</v>
      </c>
      <c r="I632" s="169"/>
      <c r="L632" s="165"/>
      <c r="M632" s="170"/>
      <c r="T632" s="171"/>
      <c r="AT632" s="166" t="s">
        <v>181</v>
      </c>
      <c r="AU632" s="166" t="s">
        <v>84</v>
      </c>
      <c r="AV632" s="14" t="s">
        <v>179</v>
      </c>
      <c r="AW632" s="14" t="s">
        <v>32</v>
      </c>
      <c r="AX632" s="14" t="s">
        <v>82</v>
      </c>
      <c r="AY632" s="166" t="s">
        <v>173</v>
      </c>
    </row>
    <row r="633" spans="2:65" s="11" customFormat="1" ht="22.9" customHeight="1">
      <c r="B633" s="125"/>
      <c r="D633" s="126" t="s">
        <v>74</v>
      </c>
      <c r="E633" s="135" t="s">
        <v>726</v>
      </c>
      <c r="F633" s="135" t="s">
        <v>942</v>
      </c>
      <c r="I633" s="128"/>
      <c r="J633" s="136">
        <f>BK633</f>
        <v>0</v>
      </c>
      <c r="L633" s="125"/>
      <c r="M633" s="130"/>
      <c r="P633" s="131">
        <f>SUM(P634:P687)</f>
        <v>0</v>
      </c>
      <c r="R633" s="131">
        <f>SUM(R634:R687)</f>
        <v>8.5774000000000003E-2</v>
      </c>
      <c r="T633" s="132">
        <f>SUM(T634:T687)</f>
        <v>74.1995</v>
      </c>
      <c r="AR633" s="126" t="s">
        <v>82</v>
      </c>
      <c r="AT633" s="133" t="s">
        <v>74</v>
      </c>
      <c r="AU633" s="133" t="s">
        <v>82</v>
      </c>
      <c r="AY633" s="126" t="s">
        <v>173</v>
      </c>
      <c r="BK633" s="134">
        <f>SUM(BK634:BK687)</f>
        <v>0</v>
      </c>
    </row>
    <row r="634" spans="2:65" s="1" customFormat="1" ht="24.2" customHeight="1">
      <c r="B634" s="32"/>
      <c r="C634" s="137" t="s">
        <v>943</v>
      </c>
      <c r="D634" s="137" t="s">
        <v>175</v>
      </c>
      <c r="E634" s="138" t="s">
        <v>944</v>
      </c>
      <c r="F634" s="139" t="s">
        <v>945</v>
      </c>
      <c r="G634" s="140" t="s">
        <v>178</v>
      </c>
      <c r="H634" s="141">
        <v>5.5940000000000003</v>
      </c>
      <c r="I634" s="142"/>
      <c r="J634" s="143">
        <f>ROUND(I634*H634,2)</f>
        <v>0</v>
      </c>
      <c r="K634" s="144"/>
      <c r="L634" s="32"/>
      <c r="M634" s="145" t="s">
        <v>1</v>
      </c>
      <c r="N634" s="146" t="s">
        <v>40</v>
      </c>
      <c r="P634" s="147">
        <f>O634*H634</f>
        <v>0</v>
      </c>
      <c r="Q634" s="147">
        <v>0</v>
      </c>
      <c r="R634" s="147">
        <f>Q634*H634</f>
        <v>0</v>
      </c>
      <c r="S634" s="147">
        <v>1.8</v>
      </c>
      <c r="T634" s="148">
        <f>S634*H634</f>
        <v>10.0692</v>
      </c>
      <c r="AR634" s="149" t="s">
        <v>179</v>
      </c>
      <c r="AT634" s="149" t="s">
        <v>175</v>
      </c>
      <c r="AU634" s="149" t="s">
        <v>84</v>
      </c>
      <c r="AY634" s="17" t="s">
        <v>173</v>
      </c>
      <c r="BE634" s="150">
        <f>IF(N634="základní",J634,0)</f>
        <v>0</v>
      </c>
      <c r="BF634" s="150">
        <f>IF(N634="snížená",J634,0)</f>
        <v>0</v>
      </c>
      <c r="BG634" s="150">
        <f>IF(N634="zákl. přenesená",J634,0)</f>
        <v>0</v>
      </c>
      <c r="BH634" s="150">
        <f>IF(N634="sníž. přenesená",J634,0)</f>
        <v>0</v>
      </c>
      <c r="BI634" s="150">
        <f>IF(N634="nulová",J634,0)</f>
        <v>0</v>
      </c>
      <c r="BJ634" s="17" t="s">
        <v>82</v>
      </c>
      <c r="BK634" s="150">
        <f>ROUND(I634*H634,2)</f>
        <v>0</v>
      </c>
      <c r="BL634" s="17" t="s">
        <v>179</v>
      </c>
      <c r="BM634" s="149" t="s">
        <v>946</v>
      </c>
    </row>
    <row r="635" spans="2:65" s="12" customFormat="1">
      <c r="B635" s="151"/>
      <c r="D635" s="152" t="s">
        <v>181</v>
      </c>
      <c r="E635" s="153" t="s">
        <v>1</v>
      </c>
      <c r="F635" s="154" t="s">
        <v>947</v>
      </c>
      <c r="H635" s="153" t="s">
        <v>1</v>
      </c>
      <c r="I635" s="155"/>
      <c r="L635" s="151"/>
      <c r="M635" s="156"/>
      <c r="T635" s="157"/>
      <c r="AT635" s="153" t="s">
        <v>181</v>
      </c>
      <c r="AU635" s="153" t="s">
        <v>84</v>
      </c>
      <c r="AV635" s="12" t="s">
        <v>82</v>
      </c>
      <c r="AW635" s="12" t="s">
        <v>32</v>
      </c>
      <c r="AX635" s="12" t="s">
        <v>75</v>
      </c>
      <c r="AY635" s="153" t="s">
        <v>173</v>
      </c>
    </row>
    <row r="636" spans="2:65" s="13" customFormat="1">
      <c r="B636" s="158"/>
      <c r="D636" s="152" t="s">
        <v>181</v>
      </c>
      <c r="E636" s="159" t="s">
        <v>1</v>
      </c>
      <c r="F636" s="160" t="s">
        <v>948</v>
      </c>
      <c r="H636" s="161">
        <v>4.5540000000000003</v>
      </c>
      <c r="I636" s="162"/>
      <c r="L636" s="158"/>
      <c r="M636" s="163"/>
      <c r="T636" s="164"/>
      <c r="AT636" s="159" t="s">
        <v>181</v>
      </c>
      <c r="AU636" s="159" t="s">
        <v>84</v>
      </c>
      <c r="AV636" s="13" t="s">
        <v>84</v>
      </c>
      <c r="AW636" s="13" t="s">
        <v>32</v>
      </c>
      <c r="AX636" s="13" t="s">
        <v>75</v>
      </c>
      <c r="AY636" s="159" t="s">
        <v>173</v>
      </c>
    </row>
    <row r="637" spans="2:65" s="12" customFormat="1">
      <c r="B637" s="151"/>
      <c r="D637" s="152" t="s">
        <v>181</v>
      </c>
      <c r="E637" s="153" t="s">
        <v>1</v>
      </c>
      <c r="F637" s="154" t="s">
        <v>949</v>
      </c>
      <c r="H637" s="153" t="s">
        <v>1</v>
      </c>
      <c r="I637" s="155"/>
      <c r="L637" s="151"/>
      <c r="M637" s="156"/>
      <c r="T637" s="157"/>
      <c r="AT637" s="153" t="s">
        <v>181</v>
      </c>
      <c r="AU637" s="153" t="s">
        <v>84</v>
      </c>
      <c r="AV637" s="12" t="s">
        <v>82</v>
      </c>
      <c r="AW637" s="12" t="s">
        <v>32</v>
      </c>
      <c r="AX637" s="12" t="s">
        <v>75</v>
      </c>
      <c r="AY637" s="153" t="s">
        <v>173</v>
      </c>
    </row>
    <row r="638" spans="2:65" s="13" customFormat="1">
      <c r="B638" s="158"/>
      <c r="D638" s="152" t="s">
        <v>181</v>
      </c>
      <c r="E638" s="159" t="s">
        <v>1</v>
      </c>
      <c r="F638" s="160" t="s">
        <v>950</v>
      </c>
      <c r="H638" s="161">
        <v>1.04</v>
      </c>
      <c r="I638" s="162"/>
      <c r="L638" s="158"/>
      <c r="M638" s="163"/>
      <c r="T638" s="164"/>
      <c r="AT638" s="159" t="s">
        <v>181</v>
      </c>
      <c r="AU638" s="159" t="s">
        <v>84</v>
      </c>
      <c r="AV638" s="13" t="s">
        <v>84</v>
      </c>
      <c r="AW638" s="13" t="s">
        <v>32</v>
      </c>
      <c r="AX638" s="13" t="s">
        <v>75</v>
      </c>
      <c r="AY638" s="159" t="s">
        <v>173</v>
      </c>
    </row>
    <row r="639" spans="2:65" s="14" customFormat="1">
      <c r="B639" s="165"/>
      <c r="D639" s="152" t="s">
        <v>181</v>
      </c>
      <c r="E639" s="166" t="s">
        <v>1</v>
      </c>
      <c r="F639" s="167" t="s">
        <v>219</v>
      </c>
      <c r="H639" s="168">
        <v>5.5940000000000003</v>
      </c>
      <c r="I639" s="169"/>
      <c r="L639" s="165"/>
      <c r="M639" s="170"/>
      <c r="T639" s="171"/>
      <c r="AT639" s="166" t="s">
        <v>181</v>
      </c>
      <c r="AU639" s="166" t="s">
        <v>84</v>
      </c>
      <c r="AV639" s="14" t="s">
        <v>179</v>
      </c>
      <c r="AW639" s="14" t="s">
        <v>32</v>
      </c>
      <c r="AX639" s="14" t="s">
        <v>82</v>
      </c>
      <c r="AY639" s="166" t="s">
        <v>173</v>
      </c>
    </row>
    <row r="640" spans="2:65" s="1" customFormat="1" ht="16.5" customHeight="1">
      <c r="B640" s="32"/>
      <c r="C640" s="137" t="s">
        <v>951</v>
      </c>
      <c r="D640" s="137" t="s">
        <v>175</v>
      </c>
      <c r="E640" s="138" t="s">
        <v>952</v>
      </c>
      <c r="F640" s="139" t="s">
        <v>953</v>
      </c>
      <c r="G640" s="140" t="s">
        <v>178</v>
      </c>
      <c r="H640" s="141">
        <v>1.008</v>
      </c>
      <c r="I640" s="142"/>
      <c r="J640" s="143">
        <f>ROUND(I640*H640,2)</f>
        <v>0</v>
      </c>
      <c r="K640" s="144"/>
      <c r="L640" s="32"/>
      <c r="M640" s="145" t="s">
        <v>1</v>
      </c>
      <c r="N640" s="146" t="s">
        <v>40</v>
      </c>
      <c r="P640" s="147">
        <f>O640*H640</f>
        <v>0</v>
      </c>
      <c r="Q640" s="147">
        <v>0</v>
      </c>
      <c r="R640" s="147">
        <f>Q640*H640</f>
        <v>0</v>
      </c>
      <c r="S640" s="147">
        <v>2.4</v>
      </c>
      <c r="T640" s="148">
        <f>S640*H640</f>
        <v>2.4192</v>
      </c>
      <c r="AR640" s="149" t="s">
        <v>179</v>
      </c>
      <c r="AT640" s="149" t="s">
        <v>175</v>
      </c>
      <c r="AU640" s="149" t="s">
        <v>84</v>
      </c>
      <c r="AY640" s="17" t="s">
        <v>173</v>
      </c>
      <c r="BE640" s="150">
        <f>IF(N640="základní",J640,0)</f>
        <v>0</v>
      </c>
      <c r="BF640" s="150">
        <f>IF(N640="snížená",J640,0)</f>
        <v>0</v>
      </c>
      <c r="BG640" s="150">
        <f>IF(N640="zákl. přenesená",J640,0)</f>
        <v>0</v>
      </c>
      <c r="BH640" s="150">
        <f>IF(N640="sníž. přenesená",J640,0)</f>
        <v>0</v>
      </c>
      <c r="BI640" s="150">
        <f>IF(N640="nulová",J640,0)</f>
        <v>0</v>
      </c>
      <c r="BJ640" s="17" t="s">
        <v>82</v>
      </c>
      <c r="BK640" s="150">
        <f>ROUND(I640*H640,2)</f>
        <v>0</v>
      </c>
      <c r="BL640" s="17" t="s">
        <v>179</v>
      </c>
      <c r="BM640" s="149" t="s">
        <v>954</v>
      </c>
    </row>
    <row r="641" spans="2:65" s="12" customFormat="1">
      <c r="B641" s="151"/>
      <c r="D641" s="152" t="s">
        <v>181</v>
      </c>
      <c r="E641" s="153" t="s">
        <v>1</v>
      </c>
      <c r="F641" s="154" t="s">
        <v>955</v>
      </c>
      <c r="H641" s="153" t="s">
        <v>1</v>
      </c>
      <c r="I641" s="155"/>
      <c r="L641" s="151"/>
      <c r="M641" s="156"/>
      <c r="T641" s="157"/>
      <c r="AT641" s="153" t="s">
        <v>181</v>
      </c>
      <c r="AU641" s="153" t="s">
        <v>84</v>
      </c>
      <c r="AV641" s="12" t="s">
        <v>82</v>
      </c>
      <c r="AW641" s="12" t="s">
        <v>32</v>
      </c>
      <c r="AX641" s="12" t="s">
        <v>75</v>
      </c>
      <c r="AY641" s="153" t="s">
        <v>173</v>
      </c>
    </row>
    <row r="642" spans="2:65" s="13" customFormat="1">
      <c r="B642" s="158"/>
      <c r="D642" s="152" t="s">
        <v>181</v>
      </c>
      <c r="E642" s="159" t="s">
        <v>1</v>
      </c>
      <c r="F642" s="160" t="s">
        <v>956</v>
      </c>
      <c r="H642" s="161">
        <v>1.008</v>
      </c>
      <c r="I642" s="162"/>
      <c r="L642" s="158"/>
      <c r="M642" s="163"/>
      <c r="T642" s="164"/>
      <c r="AT642" s="159" t="s">
        <v>181</v>
      </c>
      <c r="AU642" s="159" t="s">
        <v>84</v>
      </c>
      <c r="AV642" s="13" t="s">
        <v>84</v>
      </c>
      <c r="AW642" s="13" t="s">
        <v>32</v>
      </c>
      <c r="AX642" s="13" t="s">
        <v>82</v>
      </c>
      <c r="AY642" s="159" t="s">
        <v>173</v>
      </c>
    </row>
    <row r="643" spans="2:65" s="1" customFormat="1" ht="16.5" customHeight="1">
      <c r="B643" s="32"/>
      <c r="C643" s="137" t="s">
        <v>957</v>
      </c>
      <c r="D643" s="137" t="s">
        <v>175</v>
      </c>
      <c r="E643" s="138" t="s">
        <v>958</v>
      </c>
      <c r="F643" s="139" t="s">
        <v>959</v>
      </c>
      <c r="G643" s="140" t="s">
        <v>178</v>
      </c>
      <c r="H643" s="141">
        <v>24.3</v>
      </c>
      <c r="I643" s="142"/>
      <c r="J643" s="143">
        <f>ROUND(I643*H643,2)</f>
        <v>0</v>
      </c>
      <c r="K643" s="144"/>
      <c r="L643" s="32"/>
      <c r="M643" s="145" t="s">
        <v>1</v>
      </c>
      <c r="N643" s="146" t="s">
        <v>40</v>
      </c>
      <c r="P643" s="147">
        <f>O643*H643</f>
        <v>0</v>
      </c>
      <c r="Q643" s="147">
        <v>0</v>
      </c>
      <c r="R643" s="147">
        <f>Q643*H643</f>
        <v>0</v>
      </c>
      <c r="S643" s="147">
        <v>2.4</v>
      </c>
      <c r="T643" s="148">
        <f>S643*H643</f>
        <v>58.32</v>
      </c>
      <c r="AR643" s="149" t="s">
        <v>179</v>
      </c>
      <c r="AT643" s="149" t="s">
        <v>175</v>
      </c>
      <c r="AU643" s="149" t="s">
        <v>84</v>
      </c>
      <c r="AY643" s="17" t="s">
        <v>173</v>
      </c>
      <c r="BE643" s="150">
        <f>IF(N643="základní",J643,0)</f>
        <v>0</v>
      </c>
      <c r="BF643" s="150">
        <f>IF(N643="snížená",J643,0)</f>
        <v>0</v>
      </c>
      <c r="BG643" s="150">
        <f>IF(N643="zákl. přenesená",J643,0)</f>
        <v>0</v>
      </c>
      <c r="BH643" s="150">
        <f>IF(N643="sníž. přenesená",J643,0)</f>
        <v>0</v>
      </c>
      <c r="BI643" s="150">
        <f>IF(N643="nulová",J643,0)</f>
        <v>0</v>
      </c>
      <c r="BJ643" s="17" t="s">
        <v>82</v>
      </c>
      <c r="BK643" s="150">
        <f>ROUND(I643*H643,2)</f>
        <v>0</v>
      </c>
      <c r="BL643" s="17" t="s">
        <v>179</v>
      </c>
      <c r="BM643" s="149" t="s">
        <v>960</v>
      </c>
    </row>
    <row r="644" spans="2:65" s="12" customFormat="1">
      <c r="B644" s="151"/>
      <c r="D644" s="152" t="s">
        <v>181</v>
      </c>
      <c r="E644" s="153" t="s">
        <v>1</v>
      </c>
      <c r="F644" s="154" t="s">
        <v>961</v>
      </c>
      <c r="H644" s="153" t="s">
        <v>1</v>
      </c>
      <c r="I644" s="155"/>
      <c r="L644" s="151"/>
      <c r="M644" s="156"/>
      <c r="T644" s="157"/>
      <c r="AT644" s="153" t="s">
        <v>181</v>
      </c>
      <c r="AU644" s="153" t="s">
        <v>84</v>
      </c>
      <c r="AV644" s="12" t="s">
        <v>82</v>
      </c>
      <c r="AW644" s="12" t="s">
        <v>32</v>
      </c>
      <c r="AX644" s="12" t="s">
        <v>75</v>
      </c>
      <c r="AY644" s="153" t="s">
        <v>173</v>
      </c>
    </row>
    <row r="645" spans="2:65" s="13" customFormat="1">
      <c r="B645" s="158"/>
      <c r="D645" s="152" t="s">
        <v>181</v>
      </c>
      <c r="E645" s="159" t="s">
        <v>1</v>
      </c>
      <c r="F645" s="160" t="s">
        <v>194</v>
      </c>
      <c r="H645" s="161">
        <v>24.3</v>
      </c>
      <c r="I645" s="162"/>
      <c r="L645" s="158"/>
      <c r="M645" s="163"/>
      <c r="T645" s="164"/>
      <c r="AT645" s="159" t="s">
        <v>181</v>
      </c>
      <c r="AU645" s="159" t="s">
        <v>84</v>
      </c>
      <c r="AV645" s="13" t="s">
        <v>84</v>
      </c>
      <c r="AW645" s="13" t="s">
        <v>32</v>
      </c>
      <c r="AX645" s="13" t="s">
        <v>82</v>
      </c>
      <c r="AY645" s="159" t="s">
        <v>173</v>
      </c>
    </row>
    <row r="646" spans="2:65" s="1" customFormat="1" ht="24.2" customHeight="1">
      <c r="B646" s="32"/>
      <c r="C646" s="137" t="s">
        <v>962</v>
      </c>
      <c r="D646" s="137" t="s">
        <v>175</v>
      </c>
      <c r="E646" s="138" t="s">
        <v>963</v>
      </c>
      <c r="F646" s="139" t="s">
        <v>964</v>
      </c>
      <c r="G646" s="140" t="s">
        <v>178</v>
      </c>
      <c r="H646" s="141">
        <v>0.57499999999999996</v>
      </c>
      <c r="I646" s="142"/>
      <c r="J646" s="143">
        <f>ROUND(I646*H646,2)</f>
        <v>0</v>
      </c>
      <c r="K646" s="144"/>
      <c r="L646" s="32"/>
      <c r="M646" s="145" t="s">
        <v>1</v>
      </c>
      <c r="N646" s="146" t="s">
        <v>40</v>
      </c>
      <c r="P646" s="147">
        <f>O646*H646</f>
        <v>0</v>
      </c>
      <c r="Q646" s="147">
        <v>0</v>
      </c>
      <c r="R646" s="147">
        <f>Q646*H646</f>
        <v>0</v>
      </c>
      <c r="S646" s="147">
        <v>2.4</v>
      </c>
      <c r="T646" s="148">
        <f>S646*H646</f>
        <v>1.38</v>
      </c>
      <c r="AR646" s="149" t="s">
        <v>179</v>
      </c>
      <c r="AT646" s="149" t="s">
        <v>175</v>
      </c>
      <c r="AU646" s="149" t="s">
        <v>84</v>
      </c>
      <c r="AY646" s="17" t="s">
        <v>173</v>
      </c>
      <c r="BE646" s="150">
        <f>IF(N646="základní",J646,0)</f>
        <v>0</v>
      </c>
      <c r="BF646" s="150">
        <f>IF(N646="snížená",J646,0)</f>
        <v>0</v>
      </c>
      <c r="BG646" s="150">
        <f>IF(N646="zákl. přenesená",J646,0)</f>
        <v>0</v>
      </c>
      <c r="BH646" s="150">
        <f>IF(N646="sníž. přenesená",J646,0)</f>
        <v>0</v>
      </c>
      <c r="BI646" s="150">
        <f>IF(N646="nulová",J646,0)</f>
        <v>0</v>
      </c>
      <c r="BJ646" s="17" t="s">
        <v>82</v>
      </c>
      <c r="BK646" s="150">
        <f>ROUND(I646*H646,2)</f>
        <v>0</v>
      </c>
      <c r="BL646" s="17" t="s">
        <v>179</v>
      </c>
      <c r="BM646" s="149" t="s">
        <v>965</v>
      </c>
    </row>
    <row r="647" spans="2:65" s="12" customFormat="1">
      <c r="B647" s="151"/>
      <c r="D647" s="152" t="s">
        <v>181</v>
      </c>
      <c r="E647" s="153" t="s">
        <v>1</v>
      </c>
      <c r="F647" s="154" t="s">
        <v>966</v>
      </c>
      <c r="H647" s="153" t="s">
        <v>1</v>
      </c>
      <c r="I647" s="155"/>
      <c r="L647" s="151"/>
      <c r="M647" s="156"/>
      <c r="T647" s="157"/>
      <c r="AT647" s="153" t="s">
        <v>181</v>
      </c>
      <c r="AU647" s="153" t="s">
        <v>84</v>
      </c>
      <c r="AV647" s="12" t="s">
        <v>82</v>
      </c>
      <c r="AW647" s="12" t="s">
        <v>32</v>
      </c>
      <c r="AX647" s="12" t="s">
        <v>75</v>
      </c>
      <c r="AY647" s="153" t="s">
        <v>173</v>
      </c>
    </row>
    <row r="648" spans="2:65" s="13" customFormat="1">
      <c r="B648" s="158"/>
      <c r="D648" s="152" t="s">
        <v>181</v>
      </c>
      <c r="E648" s="159" t="s">
        <v>1</v>
      </c>
      <c r="F648" s="160" t="s">
        <v>967</v>
      </c>
      <c r="H648" s="161">
        <v>0.57499999999999996</v>
      </c>
      <c r="I648" s="162"/>
      <c r="L648" s="158"/>
      <c r="M648" s="163"/>
      <c r="T648" s="164"/>
      <c r="AT648" s="159" t="s">
        <v>181</v>
      </c>
      <c r="AU648" s="159" t="s">
        <v>84</v>
      </c>
      <c r="AV648" s="13" t="s">
        <v>84</v>
      </c>
      <c r="AW648" s="13" t="s">
        <v>32</v>
      </c>
      <c r="AX648" s="13" t="s">
        <v>82</v>
      </c>
      <c r="AY648" s="159" t="s">
        <v>173</v>
      </c>
    </row>
    <row r="649" spans="2:65" s="1" customFormat="1" ht="24.2" customHeight="1">
      <c r="B649" s="32"/>
      <c r="C649" s="137" t="s">
        <v>968</v>
      </c>
      <c r="D649" s="137" t="s">
        <v>175</v>
      </c>
      <c r="E649" s="138" t="s">
        <v>969</v>
      </c>
      <c r="F649" s="139" t="s">
        <v>970</v>
      </c>
      <c r="G649" s="140" t="s">
        <v>197</v>
      </c>
      <c r="H649" s="141">
        <v>6</v>
      </c>
      <c r="I649" s="142"/>
      <c r="J649" s="143">
        <f>ROUND(I649*H649,2)</f>
        <v>0</v>
      </c>
      <c r="K649" s="144"/>
      <c r="L649" s="32"/>
      <c r="M649" s="145" t="s">
        <v>1</v>
      </c>
      <c r="N649" s="146" t="s">
        <v>40</v>
      </c>
      <c r="P649" s="147">
        <f>O649*H649</f>
        <v>0</v>
      </c>
      <c r="Q649" s="147">
        <v>0</v>
      </c>
      <c r="R649" s="147">
        <f>Q649*H649</f>
        <v>0</v>
      </c>
      <c r="S649" s="147">
        <v>0.09</v>
      </c>
      <c r="T649" s="148">
        <f>S649*H649</f>
        <v>0.54</v>
      </c>
      <c r="AR649" s="149" t="s">
        <v>179</v>
      </c>
      <c r="AT649" s="149" t="s">
        <v>175</v>
      </c>
      <c r="AU649" s="149" t="s">
        <v>84</v>
      </c>
      <c r="AY649" s="17" t="s">
        <v>173</v>
      </c>
      <c r="BE649" s="150">
        <f>IF(N649="základní",J649,0)</f>
        <v>0</v>
      </c>
      <c r="BF649" s="150">
        <f>IF(N649="snížená",J649,0)</f>
        <v>0</v>
      </c>
      <c r="BG649" s="150">
        <f>IF(N649="zákl. přenesená",J649,0)</f>
        <v>0</v>
      </c>
      <c r="BH649" s="150">
        <f>IF(N649="sníž. přenesená",J649,0)</f>
        <v>0</v>
      </c>
      <c r="BI649" s="150">
        <f>IF(N649="nulová",J649,0)</f>
        <v>0</v>
      </c>
      <c r="BJ649" s="17" t="s">
        <v>82</v>
      </c>
      <c r="BK649" s="150">
        <f>ROUND(I649*H649,2)</f>
        <v>0</v>
      </c>
      <c r="BL649" s="17" t="s">
        <v>179</v>
      </c>
      <c r="BM649" s="149" t="s">
        <v>971</v>
      </c>
    </row>
    <row r="650" spans="2:65" s="12" customFormat="1">
      <c r="B650" s="151"/>
      <c r="D650" s="152" t="s">
        <v>181</v>
      </c>
      <c r="E650" s="153" t="s">
        <v>1</v>
      </c>
      <c r="F650" s="154" t="s">
        <v>972</v>
      </c>
      <c r="H650" s="153" t="s">
        <v>1</v>
      </c>
      <c r="I650" s="155"/>
      <c r="L650" s="151"/>
      <c r="M650" s="156"/>
      <c r="T650" s="157"/>
      <c r="AT650" s="153" t="s">
        <v>181</v>
      </c>
      <c r="AU650" s="153" t="s">
        <v>84</v>
      </c>
      <c r="AV650" s="12" t="s">
        <v>82</v>
      </c>
      <c r="AW650" s="12" t="s">
        <v>32</v>
      </c>
      <c r="AX650" s="12" t="s">
        <v>75</v>
      </c>
      <c r="AY650" s="153" t="s">
        <v>173</v>
      </c>
    </row>
    <row r="651" spans="2:65" s="13" customFormat="1">
      <c r="B651" s="158"/>
      <c r="D651" s="152" t="s">
        <v>181</v>
      </c>
      <c r="E651" s="159" t="s">
        <v>1</v>
      </c>
      <c r="F651" s="160" t="s">
        <v>701</v>
      </c>
      <c r="H651" s="161">
        <v>6</v>
      </c>
      <c r="I651" s="162"/>
      <c r="L651" s="158"/>
      <c r="M651" s="163"/>
      <c r="T651" s="164"/>
      <c r="AT651" s="159" t="s">
        <v>181</v>
      </c>
      <c r="AU651" s="159" t="s">
        <v>84</v>
      </c>
      <c r="AV651" s="13" t="s">
        <v>84</v>
      </c>
      <c r="AW651" s="13" t="s">
        <v>32</v>
      </c>
      <c r="AX651" s="13" t="s">
        <v>82</v>
      </c>
      <c r="AY651" s="159" t="s">
        <v>173</v>
      </c>
    </row>
    <row r="652" spans="2:65" s="1" customFormat="1" ht="24.2" customHeight="1">
      <c r="B652" s="32"/>
      <c r="C652" s="137" t="s">
        <v>973</v>
      </c>
      <c r="D652" s="137" t="s">
        <v>175</v>
      </c>
      <c r="E652" s="138" t="s">
        <v>974</v>
      </c>
      <c r="F652" s="139" t="s">
        <v>975</v>
      </c>
      <c r="G652" s="140" t="s">
        <v>197</v>
      </c>
      <c r="H652" s="141">
        <v>6</v>
      </c>
      <c r="I652" s="142"/>
      <c r="J652" s="143">
        <f>ROUND(I652*H652,2)</f>
        <v>0</v>
      </c>
      <c r="K652" s="144"/>
      <c r="L652" s="32"/>
      <c r="M652" s="145" t="s">
        <v>1</v>
      </c>
      <c r="N652" s="146" t="s">
        <v>40</v>
      </c>
      <c r="P652" s="147">
        <f>O652*H652</f>
        <v>0</v>
      </c>
      <c r="Q652" s="147">
        <v>0</v>
      </c>
      <c r="R652" s="147">
        <f>Q652*H652</f>
        <v>0</v>
      </c>
      <c r="S652" s="147">
        <v>3.5000000000000003E-2</v>
      </c>
      <c r="T652" s="148">
        <f>S652*H652</f>
        <v>0.21000000000000002</v>
      </c>
      <c r="AR652" s="149" t="s">
        <v>179</v>
      </c>
      <c r="AT652" s="149" t="s">
        <v>175</v>
      </c>
      <c r="AU652" s="149" t="s">
        <v>84</v>
      </c>
      <c r="AY652" s="17" t="s">
        <v>173</v>
      </c>
      <c r="BE652" s="150">
        <f>IF(N652="základní",J652,0)</f>
        <v>0</v>
      </c>
      <c r="BF652" s="150">
        <f>IF(N652="snížená",J652,0)</f>
        <v>0</v>
      </c>
      <c r="BG652" s="150">
        <f>IF(N652="zákl. přenesená",J652,0)</f>
        <v>0</v>
      </c>
      <c r="BH652" s="150">
        <f>IF(N652="sníž. přenesená",J652,0)</f>
        <v>0</v>
      </c>
      <c r="BI652" s="150">
        <f>IF(N652="nulová",J652,0)</f>
        <v>0</v>
      </c>
      <c r="BJ652" s="17" t="s">
        <v>82</v>
      </c>
      <c r="BK652" s="150">
        <f>ROUND(I652*H652,2)</f>
        <v>0</v>
      </c>
      <c r="BL652" s="17" t="s">
        <v>179</v>
      </c>
      <c r="BM652" s="149" t="s">
        <v>976</v>
      </c>
    </row>
    <row r="653" spans="2:65" s="12" customFormat="1">
      <c r="B653" s="151"/>
      <c r="D653" s="152" t="s">
        <v>181</v>
      </c>
      <c r="E653" s="153" t="s">
        <v>1</v>
      </c>
      <c r="F653" s="154" t="s">
        <v>972</v>
      </c>
      <c r="H653" s="153" t="s">
        <v>1</v>
      </c>
      <c r="I653" s="155"/>
      <c r="L653" s="151"/>
      <c r="M653" s="156"/>
      <c r="T653" s="157"/>
      <c r="AT653" s="153" t="s">
        <v>181</v>
      </c>
      <c r="AU653" s="153" t="s">
        <v>84</v>
      </c>
      <c r="AV653" s="12" t="s">
        <v>82</v>
      </c>
      <c r="AW653" s="12" t="s">
        <v>32</v>
      </c>
      <c r="AX653" s="12" t="s">
        <v>75</v>
      </c>
      <c r="AY653" s="153" t="s">
        <v>173</v>
      </c>
    </row>
    <row r="654" spans="2:65" s="13" customFormat="1">
      <c r="B654" s="158"/>
      <c r="D654" s="152" t="s">
        <v>181</v>
      </c>
      <c r="E654" s="159" t="s">
        <v>1</v>
      </c>
      <c r="F654" s="160" t="s">
        <v>701</v>
      </c>
      <c r="H654" s="161">
        <v>6</v>
      </c>
      <c r="I654" s="162"/>
      <c r="L654" s="158"/>
      <c r="M654" s="163"/>
      <c r="T654" s="164"/>
      <c r="AT654" s="159" t="s">
        <v>181</v>
      </c>
      <c r="AU654" s="159" t="s">
        <v>84</v>
      </c>
      <c r="AV654" s="13" t="s">
        <v>84</v>
      </c>
      <c r="AW654" s="13" t="s">
        <v>32</v>
      </c>
      <c r="AX654" s="13" t="s">
        <v>82</v>
      </c>
      <c r="AY654" s="159" t="s">
        <v>173</v>
      </c>
    </row>
    <row r="655" spans="2:65" s="1" customFormat="1" ht="24.2" customHeight="1">
      <c r="B655" s="32"/>
      <c r="C655" s="137" t="s">
        <v>977</v>
      </c>
      <c r="D655" s="137" t="s">
        <v>175</v>
      </c>
      <c r="E655" s="138" t="s">
        <v>978</v>
      </c>
      <c r="F655" s="139" t="s">
        <v>979</v>
      </c>
      <c r="G655" s="140" t="s">
        <v>313</v>
      </c>
      <c r="H655" s="141">
        <v>10</v>
      </c>
      <c r="I655" s="142"/>
      <c r="J655" s="143">
        <f>ROUND(I655*H655,2)</f>
        <v>0</v>
      </c>
      <c r="K655" s="144"/>
      <c r="L655" s="32"/>
      <c r="M655" s="145" t="s">
        <v>1</v>
      </c>
      <c r="N655" s="146" t="s">
        <v>40</v>
      </c>
      <c r="P655" s="147">
        <f>O655*H655</f>
        <v>0</v>
      </c>
      <c r="Q655" s="147">
        <v>0</v>
      </c>
      <c r="R655" s="147">
        <f>Q655*H655</f>
        <v>0</v>
      </c>
      <c r="S655" s="147">
        <v>5.3999999999999999E-2</v>
      </c>
      <c r="T655" s="148">
        <f>S655*H655</f>
        <v>0.54</v>
      </c>
      <c r="AR655" s="149" t="s">
        <v>179</v>
      </c>
      <c r="AT655" s="149" t="s">
        <v>175</v>
      </c>
      <c r="AU655" s="149" t="s">
        <v>84</v>
      </c>
      <c r="AY655" s="17" t="s">
        <v>173</v>
      </c>
      <c r="BE655" s="150">
        <f>IF(N655="základní",J655,0)</f>
        <v>0</v>
      </c>
      <c r="BF655" s="150">
        <f>IF(N655="snížená",J655,0)</f>
        <v>0</v>
      </c>
      <c r="BG655" s="150">
        <f>IF(N655="zákl. přenesená",J655,0)</f>
        <v>0</v>
      </c>
      <c r="BH655" s="150">
        <f>IF(N655="sníž. přenesená",J655,0)</f>
        <v>0</v>
      </c>
      <c r="BI655" s="150">
        <f>IF(N655="nulová",J655,0)</f>
        <v>0</v>
      </c>
      <c r="BJ655" s="17" t="s">
        <v>82</v>
      </c>
      <c r="BK655" s="150">
        <f>ROUND(I655*H655,2)</f>
        <v>0</v>
      </c>
      <c r="BL655" s="17" t="s">
        <v>179</v>
      </c>
      <c r="BM655" s="149" t="s">
        <v>980</v>
      </c>
    </row>
    <row r="656" spans="2:65" s="12" customFormat="1">
      <c r="B656" s="151"/>
      <c r="D656" s="152" t="s">
        <v>181</v>
      </c>
      <c r="E656" s="153" t="s">
        <v>1</v>
      </c>
      <c r="F656" s="154" t="s">
        <v>981</v>
      </c>
      <c r="H656" s="153" t="s">
        <v>1</v>
      </c>
      <c r="I656" s="155"/>
      <c r="L656" s="151"/>
      <c r="M656" s="156"/>
      <c r="T656" s="157"/>
      <c r="AT656" s="153" t="s">
        <v>181</v>
      </c>
      <c r="AU656" s="153" t="s">
        <v>84</v>
      </c>
      <c r="AV656" s="12" t="s">
        <v>82</v>
      </c>
      <c r="AW656" s="12" t="s">
        <v>32</v>
      </c>
      <c r="AX656" s="12" t="s">
        <v>75</v>
      </c>
      <c r="AY656" s="153" t="s">
        <v>173</v>
      </c>
    </row>
    <row r="657" spans="2:65" s="12" customFormat="1">
      <c r="B657" s="151"/>
      <c r="D657" s="152" t="s">
        <v>181</v>
      </c>
      <c r="E657" s="153" t="s">
        <v>1</v>
      </c>
      <c r="F657" s="154" t="s">
        <v>433</v>
      </c>
      <c r="H657" s="153" t="s">
        <v>1</v>
      </c>
      <c r="I657" s="155"/>
      <c r="L657" s="151"/>
      <c r="M657" s="156"/>
      <c r="T657" s="157"/>
      <c r="AT657" s="153" t="s">
        <v>181</v>
      </c>
      <c r="AU657" s="153" t="s">
        <v>84</v>
      </c>
      <c r="AV657" s="12" t="s">
        <v>82</v>
      </c>
      <c r="AW657" s="12" t="s">
        <v>32</v>
      </c>
      <c r="AX657" s="12" t="s">
        <v>75</v>
      </c>
      <c r="AY657" s="153" t="s">
        <v>173</v>
      </c>
    </row>
    <row r="658" spans="2:65" s="13" customFormat="1">
      <c r="B658" s="158"/>
      <c r="D658" s="152" t="s">
        <v>181</v>
      </c>
      <c r="E658" s="159" t="s">
        <v>1</v>
      </c>
      <c r="F658" s="160" t="s">
        <v>434</v>
      </c>
      <c r="H658" s="161">
        <v>4</v>
      </c>
      <c r="I658" s="162"/>
      <c r="L658" s="158"/>
      <c r="M658" s="163"/>
      <c r="T658" s="164"/>
      <c r="AT658" s="159" t="s">
        <v>181</v>
      </c>
      <c r="AU658" s="159" t="s">
        <v>84</v>
      </c>
      <c r="AV658" s="13" t="s">
        <v>84</v>
      </c>
      <c r="AW658" s="13" t="s">
        <v>32</v>
      </c>
      <c r="AX658" s="13" t="s">
        <v>75</v>
      </c>
      <c r="AY658" s="159" t="s">
        <v>173</v>
      </c>
    </row>
    <row r="659" spans="2:65" s="12" customFormat="1">
      <c r="B659" s="151"/>
      <c r="D659" s="152" t="s">
        <v>181</v>
      </c>
      <c r="E659" s="153" t="s">
        <v>1</v>
      </c>
      <c r="F659" s="154" t="s">
        <v>435</v>
      </c>
      <c r="H659" s="153" t="s">
        <v>1</v>
      </c>
      <c r="I659" s="155"/>
      <c r="L659" s="151"/>
      <c r="M659" s="156"/>
      <c r="T659" s="157"/>
      <c r="AT659" s="153" t="s">
        <v>181</v>
      </c>
      <c r="AU659" s="153" t="s">
        <v>84</v>
      </c>
      <c r="AV659" s="12" t="s">
        <v>82</v>
      </c>
      <c r="AW659" s="12" t="s">
        <v>32</v>
      </c>
      <c r="AX659" s="12" t="s">
        <v>75</v>
      </c>
      <c r="AY659" s="153" t="s">
        <v>173</v>
      </c>
    </row>
    <row r="660" spans="2:65" s="13" customFormat="1">
      <c r="B660" s="158"/>
      <c r="D660" s="152" t="s">
        <v>181</v>
      </c>
      <c r="E660" s="159" t="s">
        <v>1</v>
      </c>
      <c r="F660" s="160" t="s">
        <v>417</v>
      </c>
      <c r="H660" s="161">
        <v>2</v>
      </c>
      <c r="I660" s="162"/>
      <c r="L660" s="158"/>
      <c r="M660" s="163"/>
      <c r="T660" s="164"/>
      <c r="AT660" s="159" t="s">
        <v>181</v>
      </c>
      <c r="AU660" s="159" t="s">
        <v>84</v>
      </c>
      <c r="AV660" s="13" t="s">
        <v>84</v>
      </c>
      <c r="AW660" s="13" t="s">
        <v>32</v>
      </c>
      <c r="AX660" s="13" t="s">
        <v>75</v>
      </c>
      <c r="AY660" s="159" t="s">
        <v>173</v>
      </c>
    </row>
    <row r="661" spans="2:65" s="12" customFormat="1">
      <c r="B661" s="151"/>
      <c r="D661" s="152" t="s">
        <v>181</v>
      </c>
      <c r="E661" s="153" t="s">
        <v>1</v>
      </c>
      <c r="F661" s="154" t="s">
        <v>436</v>
      </c>
      <c r="H661" s="153" t="s">
        <v>1</v>
      </c>
      <c r="I661" s="155"/>
      <c r="L661" s="151"/>
      <c r="M661" s="156"/>
      <c r="T661" s="157"/>
      <c r="AT661" s="153" t="s">
        <v>181</v>
      </c>
      <c r="AU661" s="153" t="s">
        <v>84</v>
      </c>
      <c r="AV661" s="12" t="s">
        <v>82</v>
      </c>
      <c r="AW661" s="12" t="s">
        <v>32</v>
      </c>
      <c r="AX661" s="12" t="s">
        <v>75</v>
      </c>
      <c r="AY661" s="153" t="s">
        <v>173</v>
      </c>
    </row>
    <row r="662" spans="2:65" s="13" customFormat="1">
      <c r="B662" s="158"/>
      <c r="D662" s="152" t="s">
        <v>181</v>
      </c>
      <c r="E662" s="159" t="s">
        <v>1</v>
      </c>
      <c r="F662" s="160" t="s">
        <v>417</v>
      </c>
      <c r="H662" s="161">
        <v>2</v>
      </c>
      <c r="I662" s="162"/>
      <c r="L662" s="158"/>
      <c r="M662" s="163"/>
      <c r="T662" s="164"/>
      <c r="AT662" s="159" t="s">
        <v>181</v>
      </c>
      <c r="AU662" s="159" t="s">
        <v>84</v>
      </c>
      <c r="AV662" s="13" t="s">
        <v>84</v>
      </c>
      <c r="AW662" s="13" t="s">
        <v>32</v>
      </c>
      <c r="AX662" s="13" t="s">
        <v>75</v>
      </c>
      <c r="AY662" s="159" t="s">
        <v>173</v>
      </c>
    </row>
    <row r="663" spans="2:65" s="12" customFormat="1">
      <c r="B663" s="151"/>
      <c r="D663" s="152" t="s">
        <v>181</v>
      </c>
      <c r="E663" s="153" t="s">
        <v>1</v>
      </c>
      <c r="F663" s="154" t="s">
        <v>437</v>
      </c>
      <c r="H663" s="153" t="s">
        <v>1</v>
      </c>
      <c r="I663" s="155"/>
      <c r="L663" s="151"/>
      <c r="M663" s="156"/>
      <c r="T663" s="157"/>
      <c r="AT663" s="153" t="s">
        <v>181</v>
      </c>
      <c r="AU663" s="153" t="s">
        <v>84</v>
      </c>
      <c r="AV663" s="12" t="s">
        <v>82</v>
      </c>
      <c r="AW663" s="12" t="s">
        <v>32</v>
      </c>
      <c r="AX663" s="12" t="s">
        <v>75</v>
      </c>
      <c r="AY663" s="153" t="s">
        <v>173</v>
      </c>
    </row>
    <row r="664" spans="2:65" s="13" customFormat="1">
      <c r="B664" s="158"/>
      <c r="D664" s="152" t="s">
        <v>181</v>
      </c>
      <c r="E664" s="159" t="s">
        <v>1</v>
      </c>
      <c r="F664" s="160" t="s">
        <v>422</v>
      </c>
      <c r="H664" s="161">
        <v>1</v>
      </c>
      <c r="I664" s="162"/>
      <c r="L664" s="158"/>
      <c r="M664" s="163"/>
      <c r="T664" s="164"/>
      <c r="AT664" s="159" t="s">
        <v>181</v>
      </c>
      <c r="AU664" s="159" t="s">
        <v>84</v>
      </c>
      <c r="AV664" s="13" t="s">
        <v>84</v>
      </c>
      <c r="AW664" s="13" t="s">
        <v>32</v>
      </c>
      <c r="AX664" s="13" t="s">
        <v>75</v>
      </c>
      <c r="AY664" s="159" t="s">
        <v>173</v>
      </c>
    </row>
    <row r="665" spans="2:65" s="12" customFormat="1">
      <c r="B665" s="151"/>
      <c r="D665" s="152" t="s">
        <v>181</v>
      </c>
      <c r="E665" s="153" t="s">
        <v>1</v>
      </c>
      <c r="F665" s="154" t="s">
        <v>438</v>
      </c>
      <c r="H665" s="153" t="s">
        <v>1</v>
      </c>
      <c r="I665" s="155"/>
      <c r="L665" s="151"/>
      <c r="M665" s="156"/>
      <c r="T665" s="157"/>
      <c r="AT665" s="153" t="s">
        <v>181</v>
      </c>
      <c r="AU665" s="153" t="s">
        <v>84</v>
      </c>
      <c r="AV665" s="12" t="s">
        <v>82</v>
      </c>
      <c r="AW665" s="12" t="s">
        <v>32</v>
      </c>
      <c r="AX665" s="12" t="s">
        <v>75</v>
      </c>
      <c r="AY665" s="153" t="s">
        <v>173</v>
      </c>
    </row>
    <row r="666" spans="2:65" s="13" customFormat="1">
      <c r="B666" s="158"/>
      <c r="D666" s="152" t="s">
        <v>181</v>
      </c>
      <c r="E666" s="159" t="s">
        <v>1</v>
      </c>
      <c r="F666" s="160" t="s">
        <v>422</v>
      </c>
      <c r="H666" s="161">
        <v>1</v>
      </c>
      <c r="I666" s="162"/>
      <c r="L666" s="158"/>
      <c r="M666" s="163"/>
      <c r="T666" s="164"/>
      <c r="AT666" s="159" t="s">
        <v>181</v>
      </c>
      <c r="AU666" s="159" t="s">
        <v>84</v>
      </c>
      <c r="AV666" s="13" t="s">
        <v>84</v>
      </c>
      <c r="AW666" s="13" t="s">
        <v>32</v>
      </c>
      <c r="AX666" s="13" t="s">
        <v>75</v>
      </c>
      <c r="AY666" s="159" t="s">
        <v>173</v>
      </c>
    </row>
    <row r="667" spans="2:65" s="14" customFormat="1">
      <c r="B667" s="165"/>
      <c r="D667" s="152" t="s">
        <v>181</v>
      </c>
      <c r="E667" s="166" t="s">
        <v>1</v>
      </c>
      <c r="F667" s="167" t="s">
        <v>219</v>
      </c>
      <c r="H667" s="168">
        <v>10</v>
      </c>
      <c r="I667" s="169"/>
      <c r="L667" s="165"/>
      <c r="M667" s="170"/>
      <c r="T667" s="171"/>
      <c r="AT667" s="166" t="s">
        <v>181</v>
      </c>
      <c r="AU667" s="166" t="s">
        <v>84</v>
      </c>
      <c r="AV667" s="14" t="s">
        <v>179</v>
      </c>
      <c r="AW667" s="14" t="s">
        <v>32</v>
      </c>
      <c r="AX667" s="14" t="s">
        <v>82</v>
      </c>
      <c r="AY667" s="166" t="s">
        <v>173</v>
      </c>
    </row>
    <row r="668" spans="2:65" s="1" customFormat="1" ht="24.2" customHeight="1">
      <c r="B668" s="32"/>
      <c r="C668" s="137" t="s">
        <v>982</v>
      </c>
      <c r="D668" s="137" t="s">
        <v>175</v>
      </c>
      <c r="E668" s="138" t="s">
        <v>983</v>
      </c>
      <c r="F668" s="139" t="s">
        <v>984</v>
      </c>
      <c r="G668" s="140" t="s">
        <v>313</v>
      </c>
      <c r="H668" s="141">
        <v>1</v>
      </c>
      <c r="I668" s="142"/>
      <c r="J668" s="143">
        <f>ROUND(I668*H668,2)</f>
        <v>0</v>
      </c>
      <c r="K668" s="144"/>
      <c r="L668" s="32"/>
      <c r="M668" s="145" t="s">
        <v>1</v>
      </c>
      <c r="N668" s="146" t="s">
        <v>40</v>
      </c>
      <c r="P668" s="147">
        <f>O668*H668</f>
        <v>0</v>
      </c>
      <c r="Q668" s="147">
        <v>0</v>
      </c>
      <c r="R668" s="147">
        <f>Q668*H668</f>
        <v>0</v>
      </c>
      <c r="S668" s="147">
        <v>7.3999999999999996E-2</v>
      </c>
      <c r="T668" s="148">
        <f>S668*H668</f>
        <v>7.3999999999999996E-2</v>
      </c>
      <c r="AR668" s="149" t="s">
        <v>179</v>
      </c>
      <c r="AT668" s="149" t="s">
        <v>175</v>
      </c>
      <c r="AU668" s="149" t="s">
        <v>84</v>
      </c>
      <c r="AY668" s="17" t="s">
        <v>173</v>
      </c>
      <c r="BE668" s="150">
        <f>IF(N668="základní",J668,0)</f>
        <v>0</v>
      </c>
      <c r="BF668" s="150">
        <f>IF(N668="snížená",J668,0)</f>
        <v>0</v>
      </c>
      <c r="BG668" s="150">
        <f>IF(N668="zákl. přenesená",J668,0)</f>
        <v>0</v>
      </c>
      <c r="BH668" s="150">
        <f>IF(N668="sníž. přenesená",J668,0)</f>
        <v>0</v>
      </c>
      <c r="BI668" s="150">
        <f>IF(N668="nulová",J668,0)</f>
        <v>0</v>
      </c>
      <c r="BJ668" s="17" t="s">
        <v>82</v>
      </c>
      <c r="BK668" s="150">
        <f>ROUND(I668*H668,2)</f>
        <v>0</v>
      </c>
      <c r="BL668" s="17" t="s">
        <v>179</v>
      </c>
      <c r="BM668" s="149" t="s">
        <v>985</v>
      </c>
    </row>
    <row r="669" spans="2:65" s="12" customFormat="1">
      <c r="B669" s="151"/>
      <c r="D669" s="152" t="s">
        <v>181</v>
      </c>
      <c r="E669" s="153" t="s">
        <v>1</v>
      </c>
      <c r="F669" s="154" t="s">
        <v>443</v>
      </c>
      <c r="H669" s="153" t="s">
        <v>1</v>
      </c>
      <c r="I669" s="155"/>
      <c r="L669" s="151"/>
      <c r="M669" s="156"/>
      <c r="T669" s="157"/>
      <c r="AT669" s="153" t="s">
        <v>181</v>
      </c>
      <c r="AU669" s="153" t="s">
        <v>84</v>
      </c>
      <c r="AV669" s="12" t="s">
        <v>82</v>
      </c>
      <c r="AW669" s="12" t="s">
        <v>32</v>
      </c>
      <c r="AX669" s="12" t="s">
        <v>75</v>
      </c>
      <c r="AY669" s="153" t="s">
        <v>173</v>
      </c>
    </row>
    <row r="670" spans="2:65" s="13" customFormat="1">
      <c r="B670" s="158"/>
      <c r="D670" s="152" t="s">
        <v>181</v>
      </c>
      <c r="E670" s="159" t="s">
        <v>1</v>
      </c>
      <c r="F670" s="160" t="s">
        <v>422</v>
      </c>
      <c r="H670" s="161">
        <v>1</v>
      </c>
      <c r="I670" s="162"/>
      <c r="L670" s="158"/>
      <c r="M670" s="163"/>
      <c r="T670" s="164"/>
      <c r="AT670" s="159" t="s">
        <v>181</v>
      </c>
      <c r="AU670" s="159" t="s">
        <v>84</v>
      </c>
      <c r="AV670" s="13" t="s">
        <v>84</v>
      </c>
      <c r="AW670" s="13" t="s">
        <v>32</v>
      </c>
      <c r="AX670" s="13" t="s">
        <v>82</v>
      </c>
      <c r="AY670" s="159" t="s">
        <v>173</v>
      </c>
    </row>
    <row r="671" spans="2:65" s="1" customFormat="1" ht="24.2" customHeight="1">
      <c r="B671" s="32"/>
      <c r="C671" s="137" t="s">
        <v>986</v>
      </c>
      <c r="D671" s="137" t="s">
        <v>175</v>
      </c>
      <c r="E671" s="138" t="s">
        <v>987</v>
      </c>
      <c r="F671" s="139" t="s">
        <v>988</v>
      </c>
      <c r="G671" s="140" t="s">
        <v>313</v>
      </c>
      <c r="H671" s="141">
        <v>2</v>
      </c>
      <c r="I671" s="142"/>
      <c r="J671" s="143">
        <f>ROUND(I671*H671,2)</f>
        <v>0</v>
      </c>
      <c r="K671" s="144"/>
      <c r="L671" s="32"/>
      <c r="M671" s="145" t="s">
        <v>1</v>
      </c>
      <c r="N671" s="146" t="s">
        <v>40</v>
      </c>
      <c r="P671" s="147">
        <f>O671*H671</f>
        <v>0</v>
      </c>
      <c r="Q671" s="147">
        <v>0</v>
      </c>
      <c r="R671" s="147">
        <f>Q671*H671</f>
        <v>0</v>
      </c>
      <c r="S671" s="147">
        <v>0.13800000000000001</v>
      </c>
      <c r="T671" s="148">
        <f>S671*H671</f>
        <v>0.27600000000000002</v>
      </c>
      <c r="AR671" s="149" t="s">
        <v>179</v>
      </c>
      <c r="AT671" s="149" t="s">
        <v>175</v>
      </c>
      <c r="AU671" s="149" t="s">
        <v>84</v>
      </c>
      <c r="AY671" s="17" t="s">
        <v>173</v>
      </c>
      <c r="BE671" s="150">
        <f>IF(N671="základní",J671,0)</f>
        <v>0</v>
      </c>
      <c r="BF671" s="150">
        <f>IF(N671="snížená",J671,0)</f>
        <v>0</v>
      </c>
      <c r="BG671" s="150">
        <f>IF(N671="zákl. přenesená",J671,0)</f>
        <v>0</v>
      </c>
      <c r="BH671" s="150">
        <f>IF(N671="sníž. přenesená",J671,0)</f>
        <v>0</v>
      </c>
      <c r="BI671" s="150">
        <f>IF(N671="nulová",J671,0)</f>
        <v>0</v>
      </c>
      <c r="BJ671" s="17" t="s">
        <v>82</v>
      </c>
      <c r="BK671" s="150">
        <f>ROUND(I671*H671,2)</f>
        <v>0</v>
      </c>
      <c r="BL671" s="17" t="s">
        <v>179</v>
      </c>
      <c r="BM671" s="149" t="s">
        <v>989</v>
      </c>
    </row>
    <row r="672" spans="2:65" s="12" customFormat="1">
      <c r="B672" s="151"/>
      <c r="D672" s="152" t="s">
        <v>181</v>
      </c>
      <c r="E672" s="153" t="s">
        <v>1</v>
      </c>
      <c r="F672" s="154" t="s">
        <v>448</v>
      </c>
      <c r="H672" s="153" t="s">
        <v>1</v>
      </c>
      <c r="I672" s="155"/>
      <c r="L672" s="151"/>
      <c r="M672" s="156"/>
      <c r="T672" s="157"/>
      <c r="AT672" s="153" t="s">
        <v>181</v>
      </c>
      <c r="AU672" s="153" t="s">
        <v>84</v>
      </c>
      <c r="AV672" s="12" t="s">
        <v>82</v>
      </c>
      <c r="AW672" s="12" t="s">
        <v>32</v>
      </c>
      <c r="AX672" s="12" t="s">
        <v>75</v>
      </c>
      <c r="AY672" s="153" t="s">
        <v>173</v>
      </c>
    </row>
    <row r="673" spans="2:65" s="13" customFormat="1">
      <c r="B673" s="158"/>
      <c r="D673" s="152" t="s">
        <v>181</v>
      </c>
      <c r="E673" s="159" t="s">
        <v>1</v>
      </c>
      <c r="F673" s="160" t="s">
        <v>417</v>
      </c>
      <c r="H673" s="161">
        <v>2</v>
      </c>
      <c r="I673" s="162"/>
      <c r="L673" s="158"/>
      <c r="M673" s="163"/>
      <c r="T673" s="164"/>
      <c r="AT673" s="159" t="s">
        <v>181</v>
      </c>
      <c r="AU673" s="159" t="s">
        <v>84</v>
      </c>
      <c r="AV673" s="13" t="s">
        <v>84</v>
      </c>
      <c r="AW673" s="13" t="s">
        <v>32</v>
      </c>
      <c r="AX673" s="13" t="s">
        <v>82</v>
      </c>
      <c r="AY673" s="159" t="s">
        <v>173</v>
      </c>
    </row>
    <row r="674" spans="2:65" s="1" customFormat="1" ht="24.2" customHeight="1">
      <c r="B674" s="32"/>
      <c r="C674" s="137" t="s">
        <v>990</v>
      </c>
      <c r="D674" s="137" t="s">
        <v>175</v>
      </c>
      <c r="E674" s="138" t="s">
        <v>991</v>
      </c>
      <c r="F674" s="139" t="s">
        <v>992</v>
      </c>
      <c r="G674" s="140" t="s">
        <v>307</v>
      </c>
      <c r="H674" s="141">
        <v>4.5999999999999996</v>
      </c>
      <c r="I674" s="142"/>
      <c r="J674" s="143">
        <f>ROUND(I674*H674,2)</f>
        <v>0</v>
      </c>
      <c r="K674" s="144"/>
      <c r="L674" s="32"/>
      <c r="M674" s="145" t="s">
        <v>1</v>
      </c>
      <c r="N674" s="146" t="s">
        <v>40</v>
      </c>
      <c r="P674" s="147">
        <f>O674*H674</f>
        <v>0</v>
      </c>
      <c r="Q674" s="147">
        <v>1.804E-2</v>
      </c>
      <c r="R674" s="147">
        <f>Q674*H674</f>
        <v>8.2984000000000002E-2</v>
      </c>
      <c r="S674" s="147">
        <v>0</v>
      </c>
      <c r="T674" s="148">
        <f>S674*H674</f>
        <v>0</v>
      </c>
      <c r="AR674" s="149" t="s">
        <v>179</v>
      </c>
      <c r="AT674" s="149" t="s">
        <v>175</v>
      </c>
      <c r="AU674" s="149" t="s">
        <v>84</v>
      </c>
      <c r="AY674" s="17" t="s">
        <v>173</v>
      </c>
      <c r="BE674" s="150">
        <f>IF(N674="základní",J674,0)</f>
        <v>0</v>
      </c>
      <c r="BF674" s="150">
        <f>IF(N674="snížená",J674,0)</f>
        <v>0</v>
      </c>
      <c r="BG674" s="150">
        <f>IF(N674="zákl. přenesená",J674,0)</f>
        <v>0</v>
      </c>
      <c r="BH674" s="150">
        <f>IF(N674="sníž. přenesená",J674,0)</f>
        <v>0</v>
      </c>
      <c r="BI674" s="150">
        <f>IF(N674="nulová",J674,0)</f>
        <v>0</v>
      </c>
      <c r="BJ674" s="17" t="s">
        <v>82</v>
      </c>
      <c r="BK674" s="150">
        <f>ROUND(I674*H674,2)</f>
        <v>0</v>
      </c>
      <c r="BL674" s="17" t="s">
        <v>179</v>
      </c>
      <c r="BM674" s="149" t="s">
        <v>993</v>
      </c>
    </row>
    <row r="675" spans="2:65" s="12" customFormat="1">
      <c r="B675" s="151"/>
      <c r="D675" s="152" t="s">
        <v>181</v>
      </c>
      <c r="E675" s="153" t="s">
        <v>1</v>
      </c>
      <c r="F675" s="154" t="s">
        <v>994</v>
      </c>
      <c r="H675" s="153" t="s">
        <v>1</v>
      </c>
      <c r="I675" s="155"/>
      <c r="L675" s="151"/>
      <c r="M675" s="156"/>
      <c r="T675" s="157"/>
      <c r="AT675" s="153" t="s">
        <v>181</v>
      </c>
      <c r="AU675" s="153" t="s">
        <v>84</v>
      </c>
      <c r="AV675" s="12" t="s">
        <v>82</v>
      </c>
      <c r="AW675" s="12" t="s">
        <v>32</v>
      </c>
      <c r="AX675" s="12" t="s">
        <v>75</v>
      </c>
      <c r="AY675" s="153" t="s">
        <v>173</v>
      </c>
    </row>
    <row r="676" spans="2:65" s="13" customFormat="1">
      <c r="B676" s="158"/>
      <c r="D676" s="152" t="s">
        <v>181</v>
      </c>
      <c r="E676" s="159" t="s">
        <v>1</v>
      </c>
      <c r="F676" s="160" t="s">
        <v>995</v>
      </c>
      <c r="H676" s="161">
        <v>4.5999999999999996</v>
      </c>
      <c r="I676" s="162"/>
      <c r="L676" s="158"/>
      <c r="M676" s="163"/>
      <c r="T676" s="164"/>
      <c r="AT676" s="159" t="s">
        <v>181</v>
      </c>
      <c r="AU676" s="159" t="s">
        <v>84</v>
      </c>
      <c r="AV676" s="13" t="s">
        <v>84</v>
      </c>
      <c r="AW676" s="13" t="s">
        <v>32</v>
      </c>
      <c r="AX676" s="13" t="s">
        <v>82</v>
      </c>
      <c r="AY676" s="159" t="s">
        <v>173</v>
      </c>
    </row>
    <row r="677" spans="2:65" s="1" customFormat="1" ht="24.2" customHeight="1">
      <c r="B677" s="32"/>
      <c r="C677" s="137" t="s">
        <v>996</v>
      </c>
      <c r="D677" s="137" t="s">
        <v>175</v>
      </c>
      <c r="E677" s="138" t="s">
        <v>997</v>
      </c>
      <c r="F677" s="139" t="s">
        <v>998</v>
      </c>
      <c r="G677" s="140" t="s">
        <v>197</v>
      </c>
      <c r="H677" s="141">
        <v>2.4</v>
      </c>
      <c r="I677" s="142"/>
      <c r="J677" s="143">
        <f>ROUND(I677*H677,2)</f>
        <v>0</v>
      </c>
      <c r="K677" s="144"/>
      <c r="L677" s="32"/>
      <c r="M677" s="145" t="s">
        <v>1</v>
      </c>
      <c r="N677" s="146" t="s">
        <v>40</v>
      </c>
      <c r="P677" s="147">
        <f>O677*H677</f>
        <v>0</v>
      </c>
      <c r="Q677" s="147">
        <v>0</v>
      </c>
      <c r="R677" s="147">
        <f>Q677*H677</f>
        <v>0</v>
      </c>
      <c r="S677" s="147">
        <v>8.8999999999999996E-2</v>
      </c>
      <c r="T677" s="148">
        <f>S677*H677</f>
        <v>0.21359999999999998</v>
      </c>
      <c r="AR677" s="149" t="s">
        <v>179</v>
      </c>
      <c r="AT677" s="149" t="s">
        <v>175</v>
      </c>
      <c r="AU677" s="149" t="s">
        <v>84</v>
      </c>
      <c r="AY677" s="17" t="s">
        <v>173</v>
      </c>
      <c r="BE677" s="150">
        <f>IF(N677="základní",J677,0)</f>
        <v>0</v>
      </c>
      <c r="BF677" s="150">
        <f>IF(N677="snížená",J677,0)</f>
        <v>0</v>
      </c>
      <c r="BG677" s="150">
        <f>IF(N677="zákl. přenesená",J677,0)</f>
        <v>0</v>
      </c>
      <c r="BH677" s="150">
        <f>IF(N677="sníž. přenesená",J677,0)</f>
        <v>0</v>
      </c>
      <c r="BI677" s="150">
        <f>IF(N677="nulová",J677,0)</f>
        <v>0</v>
      </c>
      <c r="BJ677" s="17" t="s">
        <v>82</v>
      </c>
      <c r="BK677" s="150">
        <f>ROUND(I677*H677,2)</f>
        <v>0</v>
      </c>
      <c r="BL677" s="17" t="s">
        <v>179</v>
      </c>
      <c r="BM677" s="149" t="s">
        <v>999</v>
      </c>
    </row>
    <row r="678" spans="2:65" s="12" customFormat="1">
      <c r="B678" s="151"/>
      <c r="D678" s="152" t="s">
        <v>181</v>
      </c>
      <c r="E678" s="153" t="s">
        <v>1</v>
      </c>
      <c r="F678" s="154" t="s">
        <v>1000</v>
      </c>
      <c r="H678" s="153" t="s">
        <v>1</v>
      </c>
      <c r="I678" s="155"/>
      <c r="L678" s="151"/>
      <c r="M678" s="156"/>
      <c r="T678" s="157"/>
      <c r="AT678" s="153" t="s">
        <v>181</v>
      </c>
      <c r="AU678" s="153" t="s">
        <v>84</v>
      </c>
      <c r="AV678" s="12" t="s">
        <v>82</v>
      </c>
      <c r="AW678" s="12" t="s">
        <v>32</v>
      </c>
      <c r="AX678" s="12" t="s">
        <v>75</v>
      </c>
      <c r="AY678" s="153" t="s">
        <v>173</v>
      </c>
    </row>
    <row r="679" spans="2:65" s="13" customFormat="1">
      <c r="B679" s="158"/>
      <c r="D679" s="152" t="s">
        <v>181</v>
      </c>
      <c r="E679" s="159" t="s">
        <v>1</v>
      </c>
      <c r="F679" s="160" t="s">
        <v>1001</v>
      </c>
      <c r="H679" s="161">
        <v>2.4</v>
      </c>
      <c r="I679" s="162"/>
      <c r="L679" s="158"/>
      <c r="M679" s="163"/>
      <c r="T679" s="164"/>
      <c r="AT679" s="159" t="s">
        <v>181</v>
      </c>
      <c r="AU679" s="159" t="s">
        <v>84</v>
      </c>
      <c r="AV679" s="13" t="s">
        <v>84</v>
      </c>
      <c r="AW679" s="13" t="s">
        <v>32</v>
      </c>
      <c r="AX679" s="13" t="s">
        <v>82</v>
      </c>
      <c r="AY679" s="159" t="s">
        <v>173</v>
      </c>
    </row>
    <row r="680" spans="2:65" s="1" customFormat="1" ht="24.2" customHeight="1">
      <c r="B680" s="32"/>
      <c r="C680" s="137" t="s">
        <v>1002</v>
      </c>
      <c r="D680" s="137" t="s">
        <v>175</v>
      </c>
      <c r="E680" s="138" t="s">
        <v>1003</v>
      </c>
      <c r="F680" s="139" t="s">
        <v>1004</v>
      </c>
      <c r="G680" s="140" t="s">
        <v>197</v>
      </c>
      <c r="H680" s="141">
        <v>121</v>
      </c>
      <c r="I680" s="142"/>
      <c r="J680" s="143">
        <f>ROUND(I680*H680,2)</f>
        <v>0</v>
      </c>
      <c r="K680" s="144"/>
      <c r="L680" s="32"/>
      <c r="M680" s="145" t="s">
        <v>1</v>
      </c>
      <c r="N680" s="146" t="s">
        <v>40</v>
      </c>
      <c r="P680" s="147">
        <f>O680*H680</f>
        <v>0</v>
      </c>
      <c r="Q680" s="147">
        <v>0</v>
      </c>
      <c r="R680" s="147">
        <f>Q680*H680</f>
        <v>0</v>
      </c>
      <c r="S680" s="147">
        <v>0</v>
      </c>
      <c r="T680" s="148">
        <f>S680*H680</f>
        <v>0</v>
      </c>
      <c r="AR680" s="149" t="s">
        <v>179</v>
      </c>
      <c r="AT680" s="149" t="s">
        <v>175</v>
      </c>
      <c r="AU680" s="149" t="s">
        <v>84</v>
      </c>
      <c r="AY680" s="17" t="s">
        <v>173</v>
      </c>
      <c r="BE680" s="150">
        <f>IF(N680="základní",J680,0)</f>
        <v>0</v>
      </c>
      <c r="BF680" s="150">
        <f>IF(N680="snížená",J680,0)</f>
        <v>0</v>
      </c>
      <c r="BG680" s="150">
        <f>IF(N680="zákl. přenesená",J680,0)</f>
        <v>0</v>
      </c>
      <c r="BH680" s="150">
        <f>IF(N680="sníž. přenesená",J680,0)</f>
        <v>0</v>
      </c>
      <c r="BI680" s="150">
        <f>IF(N680="nulová",J680,0)</f>
        <v>0</v>
      </c>
      <c r="BJ680" s="17" t="s">
        <v>82</v>
      </c>
      <c r="BK680" s="150">
        <f>ROUND(I680*H680,2)</f>
        <v>0</v>
      </c>
      <c r="BL680" s="17" t="s">
        <v>179</v>
      </c>
      <c r="BM680" s="149" t="s">
        <v>1005</v>
      </c>
    </row>
    <row r="681" spans="2:65" s="12" customFormat="1">
      <c r="B681" s="151"/>
      <c r="D681" s="152" t="s">
        <v>181</v>
      </c>
      <c r="E681" s="153" t="s">
        <v>1</v>
      </c>
      <c r="F681" s="154" t="s">
        <v>1006</v>
      </c>
      <c r="H681" s="153" t="s">
        <v>1</v>
      </c>
      <c r="I681" s="155"/>
      <c r="L681" s="151"/>
      <c r="M681" s="156"/>
      <c r="T681" s="157"/>
      <c r="AT681" s="153" t="s">
        <v>181</v>
      </c>
      <c r="AU681" s="153" t="s">
        <v>84</v>
      </c>
      <c r="AV681" s="12" t="s">
        <v>82</v>
      </c>
      <c r="AW681" s="12" t="s">
        <v>32</v>
      </c>
      <c r="AX681" s="12" t="s">
        <v>75</v>
      </c>
      <c r="AY681" s="153" t="s">
        <v>173</v>
      </c>
    </row>
    <row r="682" spans="2:65" s="13" customFormat="1">
      <c r="B682" s="158"/>
      <c r="D682" s="152" t="s">
        <v>181</v>
      </c>
      <c r="E682" s="159" t="s">
        <v>1</v>
      </c>
      <c r="F682" s="160" t="s">
        <v>939</v>
      </c>
      <c r="H682" s="161">
        <v>73</v>
      </c>
      <c r="I682" s="162"/>
      <c r="L682" s="158"/>
      <c r="M682" s="163"/>
      <c r="T682" s="164"/>
      <c r="AT682" s="159" t="s">
        <v>181</v>
      </c>
      <c r="AU682" s="159" t="s">
        <v>84</v>
      </c>
      <c r="AV682" s="13" t="s">
        <v>84</v>
      </c>
      <c r="AW682" s="13" t="s">
        <v>32</v>
      </c>
      <c r="AX682" s="13" t="s">
        <v>75</v>
      </c>
      <c r="AY682" s="159" t="s">
        <v>173</v>
      </c>
    </row>
    <row r="683" spans="2:65" s="13" customFormat="1">
      <c r="B683" s="158"/>
      <c r="D683" s="152" t="s">
        <v>181</v>
      </c>
      <c r="E683" s="159" t="s">
        <v>1</v>
      </c>
      <c r="F683" s="160" t="s">
        <v>1007</v>
      </c>
      <c r="H683" s="161">
        <v>48</v>
      </c>
      <c r="I683" s="162"/>
      <c r="L683" s="158"/>
      <c r="M683" s="163"/>
      <c r="T683" s="164"/>
      <c r="AT683" s="159" t="s">
        <v>181</v>
      </c>
      <c r="AU683" s="159" t="s">
        <v>84</v>
      </c>
      <c r="AV683" s="13" t="s">
        <v>84</v>
      </c>
      <c r="AW683" s="13" t="s">
        <v>32</v>
      </c>
      <c r="AX683" s="13" t="s">
        <v>75</v>
      </c>
      <c r="AY683" s="159" t="s">
        <v>173</v>
      </c>
    </row>
    <row r="684" spans="2:65" s="14" customFormat="1">
      <c r="B684" s="165"/>
      <c r="D684" s="152" t="s">
        <v>181</v>
      </c>
      <c r="E684" s="166" t="s">
        <v>1</v>
      </c>
      <c r="F684" s="167" t="s">
        <v>219</v>
      </c>
      <c r="H684" s="168">
        <v>121</v>
      </c>
      <c r="I684" s="169"/>
      <c r="L684" s="165"/>
      <c r="M684" s="170"/>
      <c r="T684" s="171"/>
      <c r="AT684" s="166" t="s">
        <v>181</v>
      </c>
      <c r="AU684" s="166" t="s">
        <v>84</v>
      </c>
      <c r="AV684" s="14" t="s">
        <v>179</v>
      </c>
      <c r="AW684" s="14" t="s">
        <v>32</v>
      </c>
      <c r="AX684" s="14" t="s">
        <v>82</v>
      </c>
      <c r="AY684" s="166" t="s">
        <v>173</v>
      </c>
    </row>
    <row r="685" spans="2:65" s="1" customFormat="1" ht="24.2" customHeight="1">
      <c r="B685" s="32"/>
      <c r="C685" s="137" t="s">
        <v>1008</v>
      </c>
      <c r="D685" s="137" t="s">
        <v>175</v>
      </c>
      <c r="E685" s="138" t="s">
        <v>1009</v>
      </c>
      <c r="F685" s="139" t="s">
        <v>1010</v>
      </c>
      <c r="G685" s="140" t="s">
        <v>307</v>
      </c>
      <c r="H685" s="141">
        <v>0.45</v>
      </c>
      <c r="I685" s="142"/>
      <c r="J685" s="143">
        <f>ROUND(I685*H685,2)</f>
        <v>0</v>
      </c>
      <c r="K685" s="144"/>
      <c r="L685" s="32"/>
      <c r="M685" s="145" t="s">
        <v>1</v>
      </c>
      <c r="N685" s="146" t="s">
        <v>40</v>
      </c>
      <c r="P685" s="147">
        <f>O685*H685</f>
        <v>0</v>
      </c>
      <c r="Q685" s="147">
        <v>6.1999999999999998E-3</v>
      </c>
      <c r="R685" s="147">
        <f>Q685*H685</f>
        <v>2.7899999999999999E-3</v>
      </c>
      <c r="S685" s="147">
        <v>0.35</v>
      </c>
      <c r="T685" s="148">
        <f>S685*H685</f>
        <v>0.1575</v>
      </c>
      <c r="AR685" s="149" t="s">
        <v>179</v>
      </c>
      <c r="AT685" s="149" t="s">
        <v>175</v>
      </c>
      <c r="AU685" s="149" t="s">
        <v>84</v>
      </c>
      <c r="AY685" s="17" t="s">
        <v>173</v>
      </c>
      <c r="BE685" s="150">
        <f>IF(N685="základní",J685,0)</f>
        <v>0</v>
      </c>
      <c r="BF685" s="150">
        <f>IF(N685="snížená",J685,0)</f>
        <v>0</v>
      </c>
      <c r="BG685" s="150">
        <f>IF(N685="zákl. přenesená",J685,0)</f>
        <v>0</v>
      </c>
      <c r="BH685" s="150">
        <f>IF(N685="sníž. přenesená",J685,0)</f>
        <v>0</v>
      </c>
      <c r="BI685" s="150">
        <f>IF(N685="nulová",J685,0)</f>
        <v>0</v>
      </c>
      <c r="BJ685" s="17" t="s">
        <v>82</v>
      </c>
      <c r="BK685" s="150">
        <f>ROUND(I685*H685,2)</f>
        <v>0</v>
      </c>
      <c r="BL685" s="17" t="s">
        <v>179</v>
      </c>
      <c r="BM685" s="149" t="s">
        <v>1011</v>
      </c>
    </row>
    <row r="686" spans="2:65" s="12" customFormat="1">
      <c r="B686" s="151"/>
      <c r="D686" s="152" t="s">
        <v>181</v>
      </c>
      <c r="E686" s="153" t="s">
        <v>1</v>
      </c>
      <c r="F686" s="154" t="s">
        <v>1012</v>
      </c>
      <c r="H686" s="153" t="s">
        <v>1</v>
      </c>
      <c r="I686" s="155"/>
      <c r="L686" s="151"/>
      <c r="M686" s="156"/>
      <c r="T686" s="157"/>
      <c r="AT686" s="153" t="s">
        <v>181</v>
      </c>
      <c r="AU686" s="153" t="s">
        <v>84</v>
      </c>
      <c r="AV686" s="12" t="s">
        <v>82</v>
      </c>
      <c r="AW686" s="12" t="s">
        <v>32</v>
      </c>
      <c r="AX686" s="12" t="s">
        <v>75</v>
      </c>
      <c r="AY686" s="153" t="s">
        <v>173</v>
      </c>
    </row>
    <row r="687" spans="2:65" s="13" customFormat="1">
      <c r="B687" s="158"/>
      <c r="D687" s="152" t="s">
        <v>181</v>
      </c>
      <c r="E687" s="159" t="s">
        <v>1</v>
      </c>
      <c r="F687" s="160" t="s">
        <v>1013</v>
      </c>
      <c r="H687" s="161">
        <v>0.45</v>
      </c>
      <c r="I687" s="162"/>
      <c r="L687" s="158"/>
      <c r="M687" s="163"/>
      <c r="T687" s="164"/>
      <c r="AT687" s="159" t="s">
        <v>181</v>
      </c>
      <c r="AU687" s="159" t="s">
        <v>84</v>
      </c>
      <c r="AV687" s="13" t="s">
        <v>84</v>
      </c>
      <c r="AW687" s="13" t="s">
        <v>32</v>
      </c>
      <c r="AX687" s="13" t="s">
        <v>82</v>
      </c>
      <c r="AY687" s="159" t="s">
        <v>173</v>
      </c>
    </row>
    <row r="688" spans="2:65" s="11" customFormat="1" ht="22.9" customHeight="1">
      <c r="B688" s="125"/>
      <c r="D688" s="126" t="s">
        <v>74</v>
      </c>
      <c r="E688" s="135" t="s">
        <v>1014</v>
      </c>
      <c r="F688" s="135" t="s">
        <v>1015</v>
      </c>
      <c r="I688" s="128"/>
      <c r="J688" s="136">
        <f>BK688</f>
        <v>0</v>
      </c>
      <c r="L688" s="125"/>
      <c r="M688" s="130"/>
      <c r="P688" s="131">
        <f>SUM(P689:P717)</f>
        <v>0</v>
      </c>
      <c r="R688" s="131">
        <f>SUM(R689:R717)</f>
        <v>0</v>
      </c>
      <c r="T688" s="132">
        <f>SUM(T689:T717)</f>
        <v>0</v>
      </c>
      <c r="AR688" s="126" t="s">
        <v>82</v>
      </c>
      <c r="AT688" s="133" t="s">
        <v>74</v>
      </c>
      <c r="AU688" s="133" t="s">
        <v>82</v>
      </c>
      <c r="AY688" s="126" t="s">
        <v>173</v>
      </c>
      <c r="BK688" s="134">
        <f>SUM(BK689:BK717)</f>
        <v>0</v>
      </c>
    </row>
    <row r="689" spans="2:65" s="1" customFormat="1" ht="24.2" customHeight="1">
      <c r="B689" s="32"/>
      <c r="C689" s="137" t="s">
        <v>1016</v>
      </c>
      <c r="D689" s="137" t="s">
        <v>175</v>
      </c>
      <c r="E689" s="138" t="s">
        <v>1017</v>
      </c>
      <c r="F689" s="139" t="s">
        <v>1018</v>
      </c>
      <c r="G689" s="140" t="s">
        <v>250</v>
      </c>
      <c r="H689" s="141">
        <v>75.483999999999995</v>
      </c>
      <c r="I689" s="142"/>
      <c r="J689" s="143">
        <f>ROUND(I689*H689,2)</f>
        <v>0</v>
      </c>
      <c r="K689" s="144"/>
      <c r="L689" s="32"/>
      <c r="M689" s="145" t="s">
        <v>1</v>
      </c>
      <c r="N689" s="146" t="s">
        <v>40</v>
      </c>
      <c r="P689" s="147">
        <f>O689*H689</f>
        <v>0</v>
      </c>
      <c r="Q689" s="147">
        <v>0</v>
      </c>
      <c r="R689" s="147">
        <f>Q689*H689</f>
        <v>0</v>
      </c>
      <c r="S689" s="147">
        <v>0</v>
      </c>
      <c r="T689" s="148">
        <f>S689*H689</f>
        <v>0</v>
      </c>
      <c r="AR689" s="149" t="s">
        <v>179</v>
      </c>
      <c r="AT689" s="149" t="s">
        <v>175</v>
      </c>
      <c r="AU689" s="149" t="s">
        <v>84</v>
      </c>
      <c r="AY689" s="17" t="s">
        <v>173</v>
      </c>
      <c r="BE689" s="150">
        <f>IF(N689="základní",J689,0)</f>
        <v>0</v>
      </c>
      <c r="BF689" s="150">
        <f>IF(N689="snížená",J689,0)</f>
        <v>0</v>
      </c>
      <c r="BG689" s="150">
        <f>IF(N689="zákl. přenesená",J689,0)</f>
        <v>0</v>
      </c>
      <c r="BH689" s="150">
        <f>IF(N689="sníž. přenesená",J689,0)</f>
        <v>0</v>
      </c>
      <c r="BI689" s="150">
        <f>IF(N689="nulová",J689,0)</f>
        <v>0</v>
      </c>
      <c r="BJ689" s="17" t="s">
        <v>82</v>
      </c>
      <c r="BK689" s="150">
        <f>ROUND(I689*H689,2)</f>
        <v>0</v>
      </c>
      <c r="BL689" s="17" t="s">
        <v>179</v>
      </c>
      <c r="BM689" s="149" t="s">
        <v>1019</v>
      </c>
    </row>
    <row r="690" spans="2:65" s="12" customFormat="1">
      <c r="B690" s="151"/>
      <c r="D690" s="152" t="s">
        <v>181</v>
      </c>
      <c r="E690" s="153" t="s">
        <v>1</v>
      </c>
      <c r="F690" s="154" t="s">
        <v>1020</v>
      </c>
      <c r="H690" s="153" t="s">
        <v>1</v>
      </c>
      <c r="I690" s="155"/>
      <c r="L690" s="151"/>
      <c r="M690" s="156"/>
      <c r="T690" s="157"/>
      <c r="AT690" s="153" t="s">
        <v>181</v>
      </c>
      <c r="AU690" s="153" t="s">
        <v>84</v>
      </c>
      <c r="AV690" s="12" t="s">
        <v>82</v>
      </c>
      <c r="AW690" s="12" t="s">
        <v>32</v>
      </c>
      <c r="AX690" s="12" t="s">
        <v>75</v>
      </c>
      <c r="AY690" s="153" t="s">
        <v>173</v>
      </c>
    </row>
    <row r="691" spans="2:65" s="13" customFormat="1">
      <c r="B691" s="158"/>
      <c r="D691" s="152" t="s">
        <v>181</v>
      </c>
      <c r="E691" s="159" t="s">
        <v>1</v>
      </c>
      <c r="F691" s="160" t="s">
        <v>1021</v>
      </c>
      <c r="H691" s="161">
        <v>0.82599999999999996</v>
      </c>
      <c r="I691" s="162"/>
      <c r="L691" s="158"/>
      <c r="M691" s="163"/>
      <c r="T691" s="164"/>
      <c r="AT691" s="159" t="s">
        <v>181</v>
      </c>
      <c r="AU691" s="159" t="s">
        <v>84</v>
      </c>
      <c r="AV691" s="13" t="s">
        <v>84</v>
      </c>
      <c r="AW691" s="13" t="s">
        <v>32</v>
      </c>
      <c r="AX691" s="13" t="s">
        <v>75</v>
      </c>
      <c r="AY691" s="159" t="s">
        <v>173</v>
      </c>
    </row>
    <row r="692" spans="2:65" s="12" customFormat="1">
      <c r="B692" s="151"/>
      <c r="D692" s="152" t="s">
        <v>181</v>
      </c>
      <c r="E692" s="153" t="s">
        <v>1</v>
      </c>
      <c r="F692" s="154" t="s">
        <v>1022</v>
      </c>
      <c r="H692" s="153" t="s">
        <v>1</v>
      </c>
      <c r="I692" s="155"/>
      <c r="L692" s="151"/>
      <c r="M692" s="156"/>
      <c r="T692" s="157"/>
      <c r="AT692" s="153" t="s">
        <v>181</v>
      </c>
      <c r="AU692" s="153" t="s">
        <v>84</v>
      </c>
      <c r="AV692" s="12" t="s">
        <v>82</v>
      </c>
      <c r="AW692" s="12" t="s">
        <v>32</v>
      </c>
      <c r="AX692" s="12" t="s">
        <v>75</v>
      </c>
      <c r="AY692" s="153" t="s">
        <v>173</v>
      </c>
    </row>
    <row r="693" spans="2:65" s="13" customFormat="1">
      <c r="B693" s="158"/>
      <c r="D693" s="152" t="s">
        <v>181</v>
      </c>
      <c r="E693" s="159" t="s">
        <v>1</v>
      </c>
      <c r="F693" s="160" t="s">
        <v>1023</v>
      </c>
      <c r="H693" s="161">
        <v>62.119</v>
      </c>
      <c r="I693" s="162"/>
      <c r="L693" s="158"/>
      <c r="M693" s="163"/>
      <c r="T693" s="164"/>
      <c r="AT693" s="159" t="s">
        <v>181</v>
      </c>
      <c r="AU693" s="159" t="s">
        <v>84</v>
      </c>
      <c r="AV693" s="13" t="s">
        <v>84</v>
      </c>
      <c r="AW693" s="13" t="s">
        <v>32</v>
      </c>
      <c r="AX693" s="13" t="s">
        <v>75</v>
      </c>
      <c r="AY693" s="159" t="s">
        <v>173</v>
      </c>
    </row>
    <row r="694" spans="2:65" s="12" customFormat="1">
      <c r="B694" s="151"/>
      <c r="D694" s="152" t="s">
        <v>181</v>
      </c>
      <c r="E694" s="153" t="s">
        <v>1</v>
      </c>
      <c r="F694" s="154" t="s">
        <v>1024</v>
      </c>
      <c r="H694" s="153" t="s">
        <v>1</v>
      </c>
      <c r="I694" s="155"/>
      <c r="L694" s="151"/>
      <c r="M694" s="156"/>
      <c r="T694" s="157"/>
      <c r="AT694" s="153" t="s">
        <v>181</v>
      </c>
      <c r="AU694" s="153" t="s">
        <v>84</v>
      </c>
      <c r="AV694" s="12" t="s">
        <v>82</v>
      </c>
      <c r="AW694" s="12" t="s">
        <v>32</v>
      </c>
      <c r="AX694" s="12" t="s">
        <v>75</v>
      </c>
      <c r="AY694" s="153" t="s">
        <v>173</v>
      </c>
    </row>
    <row r="695" spans="2:65" s="13" customFormat="1">
      <c r="B695" s="158"/>
      <c r="D695" s="152" t="s">
        <v>181</v>
      </c>
      <c r="E695" s="159" t="s">
        <v>1</v>
      </c>
      <c r="F695" s="160" t="s">
        <v>1025</v>
      </c>
      <c r="H695" s="161">
        <v>11.382999999999999</v>
      </c>
      <c r="I695" s="162"/>
      <c r="L695" s="158"/>
      <c r="M695" s="163"/>
      <c r="T695" s="164"/>
      <c r="AT695" s="159" t="s">
        <v>181</v>
      </c>
      <c r="AU695" s="159" t="s">
        <v>84</v>
      </c>
      <c r="AV695" s="13" t="s">
        <v>84</v>
      </c>
      <c r="AW695" s="13" t="s">
        <v>32</v>
      </c>
      <c r="AX695" s="13" t="s">
        <v>75</v>
      </c>
      <c r="AY695" s="159" t="s">
        <v>173</v>
      </c>
    </row>
    <row r="696" spans="2:65" s="12" customFormat="1">
      <c r="B696" s="151"/>
      <c r="D696" s="152" t="s">
        <v>181</v>
      </c>
      <c r="E696" s="153" t="s">
        <v>1</v>
      </c>
      <c r="F696" s="154" t="s">
        <v>1026</v>
      </c>
      <c r="H696" s="153" t="s">
        <v>1</v>
      </c>
      <c r="I696" s="155"/>
      <c r="L696" s="151"/>
      <c r="M696" s="156"/>
      <c r="T696" s="157"/>
      <c r="AT696" s="153" t="s">
        <v>181</v>
      </c>
      <c r="AU696" s="153" t="s">
        <v>84</v>
      </c>
      <c r="AV696" s="12" t="s">
        <v>82</v>
      </c>
      <c r="AW696" s="12" t="s">
        <v>32</v>
      </c>
      <c r="AX696" s="12" t="s">
        <v>75</v>
      </c>
      <c r="AY696" s="153" t="s">
        <v>173</v>
      </c>
    </row>
    <row r="697" spans="2:65" s="13" customFormat="1">
      <c r="B697" s="158"/>
      <c r="D697" s="152" t="s">
        <v>181</v>
      </c>
      <c r="E697" s="159" t="s">
        <v>1</v>
      </c>
      <c r="F697" s="160" t="s">
        <v>1027</v>
      </c>
      <c r="H697" s="161">
        <v>0.45400000000000001</v>
      </c>
      <c r="I697" s="162"/>
      <c r="L697" s="158"/>
      <c r="M697" s="163"/>
      <c r="T697" s="164"/>
      <c r="AT697" s="159" t="s">
        <v>181</v>
      </c>
      <c r="AU697" s="159" t="s">
        <v>84</v>
      </c>
      <c r="AV697" s="13" t="s">
        <v>84</v>
      </c>
      <c r="AW697" s="13" t="s">
        <v>32</v>
      </c>
      <c r="AX697" s="13" t="s">
        <v>75</v>
      </c>
      <c r="AY697" s="159" t="s">
        <v>173</v>
      </c>
    </row>
    <row r="698" spans="2:65" s="12" customFormat="1">
      <c r="B698" s="151"/>
      <c r="D698" s="152" t="s">
        <v>181</v>
      </c>
      <c r="E698" s="153" t="s">
        <v>1</v>
      </c>
      <c r="F698" s="154" t="s">
        <v>1028</v>
      </c>
      <c r="H698" s="153" t="s">
        <v>1</v>
      </c>
      <c r="I698" s="155"/>
      <c r="L698" s="151"/>
      <c r="M698" s="156"/>
      <c r="T698" s="157"/>
      <c r="AT698" s="153" t="s">
        <v>181</v>
      </c>
      <c r="AU698" s="153" t="s">
        <v>84</v>
      </c>
      <c r="AV698" s="12" t="s">
        <v>82</v>
      </c>
      <c r="AW698" s="12" t="s">
        <v>32</v>
      </c>
      <c r="AX698" s="12" t="s">
        <v>75</v>
      </c>
      <c r="AY698" s="153" t="s">
        <v>173</v>
      </c>
    </row>
    <row r="699" spans="2:65" s="13" customFormat="1">
      <c r="B699" s="158"/>
      <c r="D699" s="152" t="s">
        <v>181</v>
      </c>
      <c r="E699" s="159" t="s">
        <v>1</v>
      </c>
      <c r="F699" s="160" t="s">
        <v>1029</v>
      </c>
      <c r="H699" s="161">
        <v>3.2000000000000001E-2</v>
      </c>
      <c r="I699" s="162"/>
      <c r="L699" s="158"/>
      <c r="M699" s="163"/>
      <c r="T699" s="164"/>
      <c r="AT699" s="159" t="s">
        <v>181</v>
      </c>
      <c r="AU699" s="159" t="s">
        <v>84</v>
      </c>
      <c r="AV699" s="13" t="s">
        <v>84</v>
      </c>
      <c r="AW699" s="13" t="s">
        <v>32</v>
      </c>
      <c r="AX699" s="13" t="s">
        <v>75</v>
      </c>
      <c r="AY699" s="159" t="s">
        <v>173</v>
      </c>
    </row>
    <row r="700" spans="2:65" s="12" customFormat="1">
      <c r="B700" s="151"/>
      <c r="D700" s="152" t="s">
        <v>181</v>
      </c>
      <c r="E700" s="153" t="s">
        <v>1</v>
      </c>
      <c r="F700" s="154" t="s">
        <v>1030</v>
      </c>
      <c r="H700" s="153" t="s">
        <v>1</v>
      </c>
      <c r="I700" s="155"/>
      <c r="L700" s="151"/>
      <c r="M700" s="156"/>
      <c r="T700" s="157"/>
      <c r="AT700" s="153" t="s">
        <v>181</v>
      </c>
      <c r="AU700" s="153" t="s">
        <v>84</v>
      </c>
      <c r="AV700" s="12" t="s">
        <v>82</v>
      </c>
      <c r="AW700" s="12" t="s">
        <v>32</v>
      </c>
      <c r="AX700" s="12" t="s">
        <v>75</v>
      </c>
      <c r="AY700" s="153" t="s">
        <v>173</v>
      </c>
    </row>
    <row r="701" spans="2:65" s="13" customFormat="1">
      <c r="B701" s="158"/>
      <c r="D701" s="152" t="s">
        <v>181</v>
      </c>
      <c r="E701" s="159" t="s">
        <v>1</v>
      </c>
      <c r="F701" s="160" t="s">
        <v>1031</v>
      </c>
      <c r="H701" s="161">
        <v>0.67</v>
      </c>
      <c r="I701" s="162"/>
      <c r="L701" s="158"/>
      <c r="M701" s="163"/>
      <c r="T701" s="164"/>
      <c r="AT701" s="159" t="s">
        <v>181</v>
      </c>
      <c r="AU701" s="159" t="s">
        <v>84</v>
      </c>
      <c r="AV701" s="13" t="s">
        <v>84</v>
      </c>
      <c r="AW701" s="13" t="s">
        <v>32</v>
      </c>
      <c r="AX701" s="13" t="s">
        <v>75</v>
      </c>
      <c r="AY701" s="159" t="s">
        <v>173</v>
      </c>
    </row>
    <row r="702" spans="2:65" s="14" customFormat="1">
      <c r="B702" s="165"/>
      <c r="D702" s="152" t="s">
        <v>181</v>
      </c>
      <c r="E702" s="166" t="s">
        <v>1</v>
      </c>
      <c r="F702" s="167" t="s">
        <v>219</v>
      </c>
      <c r="H702" s="168">
        <v>75.483999999999995</v>
      </c>
      <c r="I702" s="169"/>
      <c r="L702" s="165"/>
      <c r="M702" s="170"/>
      <c r="T702" s="171"/>
      <c r="AT702" s="166" t="s">
        <v>181</v>
      </c>
      <c r="AU702" s="166" t="s">
        <v>84</v>
      </c>
      <c r="AV702" s="14" t="s">
        <v>179</v>
      </c>
      <c r="AW702" s="14" t="s">
        <v>32</v>
      </c>
      <c r="AX702" s="14" t="s">
        <v>82</v>
      </c>
      <c r="AY702" s="166" t="s">
        <v>173</v>
      </c>
    </row>
    <row r="703" spans="2:65" s="1" customFormat="1" ht="24.2" customHeight="1">
      <c r="B703" s="32"/>
      <c r="C703" s="137" t="s">
        <v>1032</v>
      </c>
      <c r="D703" s="137" t="s">
        <v>175</v>
      </c>
      <c r="E703" s="138" t="s">
        <v>1033</v>
      </c>
      <c r="F703" s="139" t="s">
        <v>1034</v>
      </c>
      <c r="G703" s="140" t="s">
        <v>250</v>
      </c>
      <c r="H703" s="141">
        <v>1434.1959999999999</v>
      </c>
      <c r="I703" s="142"/>
      <c r="J703" s="143">
        <f>ROUND(I703*H703,2)</f>
        <v>0</v>
      </c>
      <c r="K703" s="144"/>
      <c r="L703" s="32"/>
      <c r="M703" s="145" t="s">
        <v>1</v>
      </c>
      <c r="N703" s="146" t="s">
        <v>40</v>
      </c>
      <c r="P703" s="147">
        <f>O703*H703</f>
        <v>0</v>
      </c>
      <c r="Q703" s="147">
        <v>0</v>
      </c>
      <c r="R703" s="147">
        <f>Q703*H703</f>
        <v>0</v>
      </c>
      <c r="S703" s="147">
        <v>0</v>
      </c>
      <c r="T703" s="148">
        <f>S703*H703</f>
        <v>0</v>
      </c>
      <c r="AR703" s="149" t="s">
        <v>179</v>
      </c>
      <c r="AT703" s="149" t="s">
        <v>175</v>
      </c>
      <c r="AU703" s="149" t="s">
        <v>84</v>
      </c>
      <c r="AY703" s="17" t="s">
        <v>173</v>
      </c>
      <c r="BE703" s="150">
        <f>IF(N703="základní",J703,0)</f>
        <v>0</v>
      </c>
      <c r="BF703" s="150">
        <f>IF(N703="snížená",J703,0)</f>
        <v>0</v>
      </c>
      <c r="BG703" s="150">
        <f>IF(N703="zákl. přenesená",J703,0)</f>
        <v>0</v>
      </c>
      <c r="BH703" s="150">
        <f>IF(N703="sníž. přenesená",J703,0)</f>
        <v>0</v>
      </c>
      <c r="BI703" s="150">
        <f>IF(N703="nulová",J703,0)</f>
        <v>0</v>
      </c>
      <c r="BJ703" s="17" t="s">
        <v>82</v>
      </c>
      <c r="BK703" s="150">
        <f>ROUND(I703*H703,2)</f>
        <v>0</v>
      </c>
      <c r="BL703" s="17" t="s">
        <v>179</v>
      </c>
      <c r="BM703" s="149" t="s">
        <v>1035</v>
      </c>
    </row>
    <row r="704" spans="2:65" s="13" customFormat="1">
      <c r="B704" s="158"/>
      <c r="D704" s="152" t="s">
        <v>181</v>
      </c>
      <c r="E704" s="159" t="s">
        <v>1</v>
      </c>
      <c r="F704" s="160" t="s">
        <v>1036</v>
      </c>
      <c r="H704" s="161">
        <v>1434.1959999999999</v>
      </c>
      <c r="I704" s="162"/>
      <c r="L704" s="158"/>
      <c r="M704" s="163"/>
      <c r="T704" s="164"/>
      <c r="AT704" s="159" t="s">
        <v>181</v>
      </c>
      <c r="AU704" s="159" t="s">
        <v>84</v>
      </c>
      <c r="AV704" s="13" t="s">
        <v>84</v>
      </c>
      <c r="AW704" s="13" t="s">
        <v>32</v>
      </c>
      <c r="AX704" s="13" t="s">
        <v>82</v>
      </c>
      <c r="AY704" s="159" t="s">
        <v>173</v>
      </c>
    </row>
    <row r="705" spans="2:65" s="1" customFormat="1" ht="33" customHeight="1">
      <c r="B705" s="32"/>
      <c r="C705" s="137" t="s">
        <v>1037</v>
      </c>
      <c r="D705" s="137" t="s">
        <v>175</v>
      </c>
      <c r="E705" s="138" t="s">
        <v>1038</v>
      </c>
      <c r="F705" s="139" t="s">
        <v>1039</v>
      </c>
      <c r="G705" s="140" t="s">
        <v>250</v>
      </c>
      <c r="H705" s="141">
        <v>0.82599999999999996</v>
      </c>
      <c r="I705" s="142"/>
      <c r="J705" s="143">
        <f>ROUND(I705*H705,2)</f>
        <v>0</v>
      </c>
      <c r="K705" s="144"/>
      <c r="L705" s="32"/>
      <c r="M705" s="145" t="s">
        <v>1</v>
      </c>
      <c r="N705" s="146" t="s">
        <v>40</v>
      </c>
      <c r="P705" s="147">
        <f>O705*H705</f>
        <v>0</v>
      </c>
      <c r="Q705" s="147">
        <v>0</v>
      </c>
      <c r="R705" s="147">
        <f>Q705*H705</f>
        <v>0</v>
      </c>
      <c r="S705" s="147">
        <v>0</v>
      </c>
      <c r="T705" s="148">
        <f>S705*H705</f>
        <v>0</v>
      </c>
      <c r="AR705" s="149" t="s">
        <v>179</v>
      </c>
      <c r="AT705" s="149" t="s">
        <v>175</v>
      </c>
      <c r="AU705" s="149" t="s">
        <v>84</v>
      </c>
      <c r="AY705" s="17" t="s">
        <v>173</v>
      </c>
      <c r="BE705" s="150">
        <f>IF(N705="základní",J705,0)</f>
        <v>0</v>
      </c>
      <c r="BF705" s="150">
        <f>IF(N705="snížená",J705,0)</f>
        <v>0</v>
      </c>
      <c r="BG705" s="150">
        <f>IF(N705="zákl. přenesená",J705,0)</f>
        <v>0</v>
      </c>
      <c r="BH705" s="150">
        <f>IF(N705="sníž. přenesená",J705,0)</f>
        <v>0</v>
      </c>
      <c r="BI705" s="150">
        <f>IF(N705="nulová",J705,0)</f>
        <v>0</v>
      </c>
      <c r="BJ705" s="17" t="s">
        <v>82</v>
      </c>
      <c r="BK705" s="150">
        <f>ROUND(I705*H705,2)</f>
        <v>0</v>
      </c>
      <c r="BL705" s="17" t="s">
        <v>179</v>
      </c>
      <c r="BM705" s="149" t="s">
        <v>1040</v>
      </c>
    </row>
    <row r="706" spans="2:65" s="13" customFormat="1">
      <c r="B706" s="158"/>
      <c r="D706" s="152" t="s">
        <v>181</v>
      </c>
      <c r="E706" s="159" t="s">
        <v>1</v>
      </c>
      <c r="F706" s="160" t="s">
        <v>1021</v>
      </c>
      <c r="H706" s="161">
        <v>0.82599999999999996</v>
      </c>
      <c r="I706" s="162"/>
      <c r="L706" s="158"/>
      <c r="M706" s="163"/>
      <c r="T706" s="164"/>
      <c r="AT706" s="159" t="s">
        <v>181</v>
      </c>
      <c r="AU706" s="159" t="s">
        <v>84</v>
      </c>
      <c r="AV706" s="13" t="s">
        <v>84</v>
      </c>
      <c r="AW706" s="13" t="s">
        <v>32</v>
      </c>
      <c r="AX706" s="13" t="s">
        <v>82</v>
      </c>
      <c r="AY706" s="159" t="s">
        <v>173</v>
      </c>
    </row>
    <row r="707" spans="2:65" s="1" customFormat="1" ht="37.9" customHeight="1">
      <c r="B707" s="32"/>
      <c r="C707" s="137" t="s">
        <v>1041</v>
      </c>
      <c r="D707" s="137" t="s">
        <v>175</v>
      </c>
      <c r="E707" s="138" t="s">
        <v>1042</v>
      </c>
      <c r="F707" s="139" t="s">
        <v>1043</v>
      </c>
      <c r="G707" s="140" t="s">
        <v>250</v>
      </c>
      <c r="H707" s="141">
        <v>62.119</v>
      </c>
      <c r="I707" s="142"/>
      <c r="J707" s="143">
        <f>ROUND(I707*H707,2)</f>
        <v>0</v>
      </c>
      <c r="K707" s="144"/>
      <c r="L707" s="32"/>
      <c r="M707" s="145" t="s">
        <v>1</v>
      </c>
      <c r="N707" s="146" t="s">
        <v>40</v>
      </c>
      <c r="P707" s="147">
        <f>O707*H707</f>
        <v>0</v>
      </c>
      <c r="Q707" s="147">
        <v>0</v>
      </c>
      <c r="R707" s="147">
        <f>Q707*H707</f>
        <v>0</v>
      </c>
      <c r="S707" s="147">
        <v>0</v>
      </c>
      <c r="T707" s="148">
        <f>S707*H707</f>
        <v>0</v>
      </c>
      <c r="AR707" s="149" t="s">
        <v>179</v>
      </c>
      <c r="AT707" s="149" t="s">
        <v>175</v>
      </c>
      <c r="AU707" s="149" t="s">
        <v>84</v>
      </c>
      <c r="AY707" s="17" t="s">
        <v>173</v>
      </c>
      <c r="BE707" s="150">
        <f>IF(N707="základní",J707,0)</f>
        <v>0</v>
      </c>
      <c r="BF707" s="150">
        <f>IF(N707="snížená",J707,0)</f>
        <v>0</v>
      </c>
      <c r="BG707" s="150">
        <f>IF(N707="zákl. přenesená",J707,0)</f>
        <v>0</v>
      </c>
      <c r="BH707" s="150">
        <f>IF(N707="sníž. přenesená",J707,0)</f>
        <v>0</v>
      </c>
      <c r="BI707" s="150">
        <f>IF(N707="nulová",J707,0)</f>
        <v>0</v>
      </c>
      <c r="BJ707" s="17" t="s">
        <v>82</v>
      </c>
      <c r="BK707" s="150">
        <f>ROUND(I707*H707,2)</f>
        <v>0</v>
      </c>
      <c r="BL707" s="17" t="s">
        <v>179</v>
      </c>
      <c r="BM707" s="149" t="s">
        <v>1044</v>
      </c>
    </row>
    <row r="708" spans="2:65" s="13" customFormat="1">
      <c r="B708" s="158"/>
      <c r="D708" s="152" t="s">
        <v>181</v>
      </c>
      <c r="E708" s="159" t="s">
        <v>1</v>
      </c>
      <c r="F708" s="160" t="s">
        <v>1023</v>
      </c>
      <c r="H708" s="161">
        <v>62.119</v>
      </c>
      <c r="I708" s="162"/>
      <c r="L708" s="158"/>
      <c r="M708" s="163"/>
      <c r="T708" s="164"/>
      <c r="AT708" s="159" t="s">
        <v>181</v>
      </c>
      <c r="AU708" s="159" t="s">
        <v>84</v>
      </c>
      <c r="AV708" s="13" t="s">
        <v>84</v>
      </c>
      <c r="AW708" s="13" t="s">
        <v>32</v>
      </c>
      <c r="AX708" s="13" t="s">
        <v>82</v>
      </c>
      <c r="AY708" s="159" t="s">
        <v>173</v>
      </c>
    </row>
    <row r="709" spans="2:65" s="1" customFormat="1" ht="33" customHeight="1">
      <c r="B709" s="32"/>
      <c r="C709" s="137" t="s">
        <v>1045</v>
      </c>
      <c r="D709" s="137" t="s">
        <v>175</v>
      </c>
      <c r="E709" s="138" t="s">
        <v>1046</v>
      </c>
      <c r="F709" s="139" t="s">
        <v>1047</v>
      </c>
      <c r="G709" s="140" t="s">
        <v>250</v>
      </c>
      <c r="H709" s="141">
        <v>11.382999999999999</v>
      </c>
      <c r="I709" s="142"/>
      <c r="J709" s="143">
        <f>ROUND(I709*H709,2)</f>
        <v>0</v>
      </c>
      <c r="K709" s="144"/>
      <c r="L709" s="32"/>
      <c r="M709" s="145" t="s">
        <v>1</v>
      </c>
      <c r="N709" s="146" t="s">
        <v>40</v>
      </c>
      <c r="P709" s="147">
        <f>O709*H709</f>
        <v>0</v>
      </c>
      <c r="Q709" s="147">
        <v>0</v>
      </c>
      <c r="R709" s="147">
        <f>Q709*H709</f>
        <v>0</v>
      </c>
      <c r="S709" s="147">
        <v>0</v>
      </c>
      <c r="T709" s="148">
        <f>S709*H709</f>
        <v>0</v>
      </c>
      <c r="AR709" s="149" t="s">
        <v>179</v>
      </c>
      <c r="AT709" s="149" t="s">
        <v>175</v>
      </c>
      <c r="AU709" s="149" t="s">
        <v>84</v>
      </c>
      <c r="AY709" s="17" t="s">
        <v>173</v>
      </c>
      <c r="BE709" s="150">
        <f>IF(N709="základní",J709,0)</f>
        <v>0</v>
      </c>
      <c r="BF709" s="150">
        <f>IF(N709="snížená",J709,0)</f>
        <v>0</v>
      </c>
      <c r="BG709" s="150">
        <f>IF(N709="zákl. přenesená",J709,0)</f>
        <v>0</v>
      </c>
      <c r="BH709" s="150">
        <f>IF(N709="sníž. přenesená",J709,0)</f>
        <v>0</v>
      </c>
      <c r="BI709" s="150">
        <f>IF(N709="nulová",J709,0)</f>
        <v>0</v>
      </c>
      <c r="BJ709" s="17" t="s">
        <v>82</v>
      </c>
      <c r="BK709" s="150">
        <f>ROUND(I709*H709,2)</f>
        <v>0</v>
      </c>
      <c r="BL709" s="17" t="s">
        <v>179</v>
      </c>
      <c r="BM709" s="149" t="s">
        <v>1048</v>
      </c>
    </row>
    <row r="710" spans="2:65" s="13" customFormat="1">
      <c r="B710" s="158"/>
      <c r="D710" s="152" t="s">
        <v>181</v>
      </c>
      <c r="E710" s="159" t="s">
        <v>1</v>
      </c>
      <c r="F710" s="160" t="s">
        <v>1025</v>
      </c>
      <c r="H710" s="161">
        <v>11.382999999999999</v>
      </c>
      <c r="I710" s="162"/>
      <c r="L710" s="158"/>
      <c r="M710" s="163"/>
      <c r="T710" s="164"/>
      <c r="AT710" s="159" t="s">
        <v>181</v>
      </c>
      <c r="AU710" s="159" t="s">
        <v>84</v>
      </c>
      <c r="AV710" s="13" t="s">
        <v>84</v>
      </c>
      <c r="AW710" s="13" t="s">
        <v>32</v>
      </c>
      <c r="AX710" s="13" t="s">
        <v>82</v>
      </c>
      <c r="AY710" s="159" t="s">
        <v>173</v>
      </c>
    </row>
    <row r="711" spans="2:65" s="1" customFormat="1" ht="33" customHeight="1">
      <c r="B711" s="32"/>
      <c r="C711" s="137" t="s">
        <v>1049</v>
      </c>
      <c r="D711" s="137" t="s">
        <v>175</v>
      </c>
      <c r="E711" s="138" t="s">
        <v>1050</v>
      </c>
      <c r="F711" s="139" t="s">
        <v>1051</v>
      </c>
      <c r="G711" s="140" t="s">
        <v>250</v>
      </c>
      <c r="H711" s="141">
        <v>3.2000000000000001E-2</v>
      </c>
      <c r="I711" s="142"/>
      <c r="J711" s="143">
        <f>ROUND(I711*H711,2)</f>
        <v>0</v>
      </c>
      <c r="K711" s="144"/>
      <c r="L711" s="32"/>
      <c r="M711" s="145" t="s">
        <v>1</v>
      </c>
      <c r="N711" s="146" t="s">
        <v>40</v>
      </c>
      <c r="P711" s="147">
        <f>O711*H711</f>
        <v>0</v>
      </c>
      <c r="Q711" s="147">
        <v>0</v>
      </c>
      <c r="R711" s="147">
        <f>Q711*H711</f>
        <v>0</v>
      </c>
      <c r="S711" s="147">
        <v>0</v>
      </c>
      <c r="T711" s="148">
        <f>S711*H711</f>
        <v>0</v>
      </c>
      <c r="AR711" s="149" t="s">
        <v>179</v>
      </c>
      <c r="AT711" s="149" t="s">
        <v>175</v>
      </c>
      <c r="AU711" s="149" t="s">
        <v>84</v>
      </c>
      <c r="AY711" s="17" t="s">
        <v>173</v>
      </c>
      <c r="BE711" s="150">
        <f>IF(N711="základní",J711,0)</f>
        <v>0</v>
      </c>
      <c r="BF711" s="150">
        <f>IF(N711="snížená",J711,0)</f>
        <v>0</v>
      </c>
      <c r="BG711" s="150">
        <f>IF(N711="zákl. přenesená",J711,0)</f>
        <v>0</v>
      </c>
      <c r="BH711" s="150">
        <f>IF(N711="sníž. přenesená",J711,0)</f>
        <v>0</v>
      </c>
      <c r="BI711" s="150">
        <f>IF(N711="nulová",J711,0)</f>
        <v>0</v>
      </c>
      <c r="BJ711" s="17" t="s">
        <v>82</v>
      </c>
      <c r="BK711" s="150">
        <f>ROUND(I711*H711,2)</f>
        <v>0</v>
      </c>
      <c r="BL711" s="17" t="s">
        <v>179</v>
      </c>
      <c r="BM711" s="149" t="s">
        <v>1052</v>
      </c>
    </row>
    <row r="712" spans="2:65" s="13" customFormat="1">
      <c r="B712" s="158"/>
      <c r="D712" s="152" t="s">
        <v>181</v>
      </c>
      <c r="E712" s="159" t="s">
        <v>1</v>
      </c>
      <c r="F712" s="160" t="s">
        <v>1029</v>
      </c>
      <c r="H712" s="161">
        <v>3.2000000000000001E-2</v>
      </c>
      <c r="I712" s="162"/>
      <c r="L712" s="158"/>
      <c r="M712" s="163"/>
      <c r="T712" s="164"/>
      <c r="AT712" s="159" t="s">
        <v>181</v>
      </c>
      <c r="AU712" s="159" t="s">
        <v>84</v>
      </c>
      <c r="AV712" s="13" t="s">
        <v>84</v>
      </c>
      <c r="AW712" s="13" t="s">
        <v>32</v>
      </c>
      <c r="AX712" s="13" t="s">
        <v>82</v>
      </c>
      <c r="AY712" s="159" t="s">
        <v>173</v>
      </c>
    </row>
    <row r="713" spans="2:65" s="1" customFormat="1" ht="33" customHeight="1">
      <c r="B713" s="32"/>
      <c r="C713" s="137" t="s">
        <v>1053</v>
      </c>
      <c r="D713" s="137" t="s">
        <v>175</v>
      </c>
      <c r="E713" s="138" t="s">
        <v>1054</v>
      </c>
      <c r="F713" s="139" t="s">
        <v>1055</v>
      </c>
      <c r="G713" s="140" t="s">
        <v>250</v>
      </c>
      <c r="H713" s="141">
        <v>0.45400000000000001</v>
      </c>
      <c r="I713" s="142"/>
      <c r="J713" s="143">
        <f>ROUND(I713*H713,2)</f>
        <v>0</v>
      </c>
      <c r="K713" s="144"/>
      <c r="L713" s="32"/>
      <c r="M713" s="145" t="s">
        <v>1</v>
      </c>
      <c r="N713" s="146" t="s">
        <v>40</v>
      </c>
      <c r="P713" s="147">
        <f>O713*H713</f>
        <v>0</v>
      </c>
      <c r="Q713" s="147">
        <v>0</v>
      </c>
      <c r="R713" s="147">
        <f>Q713*H713</f>
        <v>0</v>
      </c>
      <c r="S713" s="147">
        <v>0</v>
      </c>
      <c r="T713" s="148">
        <f>S713*H713</f>
        <v>0</v>
      </c>
      <c r="AR713" s="149" t="s">
        <v>179</v>
      </c>
      <c r="AT713" s="149" t="s">
        <v>175</v>
      </c>
      <c r="AU713" s="149" t="s">
        <v>84</v>
      </c>
      <c r="AY713" s="17" t="s">
        <v>173</v>
      </c>
      <c r="BE713" s="150">
        <f>IF(N713="základní",J713,0)</f>
        <v>0</v>
      </c>
      <c r="BF713" s="150">
        <f>IF(N713="snížená",J713,0)</f>
        <v>0</v>
      </c>
      <c r="BG713" s="150">
        <f>IF(N713="zákl. přenesená",J713,0)</f>
        <v>0</v>
      </c>
      <c r="BH713" s="150">
        <f>IF(N713="sníž. přenesená",J713,0)</f>
        <v>0</v>
      </c>
      <c r="BI713" s="150">
        <f>IF(N713="nulová",J713,0)</f>
        <v>0</v>
      </c>
      <c r="BJ713" s="17" t="s">
        <v>82</v>
      </c>
      <c r="BK713" s="150">
        <f>ROUND(I713*H713,2)</f>
        <v>0</v>
      </c>
      <c r="BL713" s="17" t="s">
        <v>179</v>
      </c>
      <c r="BM713" s="149" t="s">
        <v>1056</v>
      </c>
    </row>
    <row r="714" spans="2:65" s="13" customFormat="1">
      <c r="B714" s="158"/>
      <c r="D714" s="152" t="s">
        <v>181</v>
      </c>
      <c r="E714" s="159" t="s">
        <v>1</v>
      </c>
      <c r="F714" s="160" t="s">
        <v>1027</v>
      </c>
      <c r="H714" s="161">
        <v>0.45400000000000001</v>
      </c>
      <c r="I714" s="162"/>
      <c r="L714" s="158"/>
      <c r="M714" s="163"/>
      <c r="T714" s="164"/>
      <c r="AT714" s="159" t="s">
        <v>181</v>
      </c>
      <c r="AU714" s="159" t="s">
        <v>84</v>
      </c>
      <c r="AV714" s="13" t="s">
        <v>84</v>
      </c>
      <c r="AW714" s="13" t="s">
        <v>32</v>
      </c>
      <c r="AX714" s="13" t="s">
        <v>82</v>
      </c>
      <c r="AY714" s="159" t="s">
        <v>173</v>
      </c>
    </row>
    <row r="715" spans="2:65" s="1" customFormat="1" ht="24.2" customHeight="1">
      <c r="B715" s="32"/>
      <c r="C715" s="137" t="s">
        <v>1057</v>
      </c>
      <c r="D715" s="137" t="s">
        <v>175</v>
      </c>
      <c r="E715" s="138" t="s">
        <v>1058</v>
      </c>
      <c r="F715" s="139" t="s">
        <v>1059</v>
      </c>
      <c r="G715" s="140" t="s">
        <v>250</v>
      </c>
      <c r="H715" s="141">
        <v>0.67</v>
      </c>
      <c r="I715" s="142"/>
      <c r="J715" s="143">
        <f>ROUND(I715*H715,2)</f>
        <v>0</v>
      </c>
      <c r="K715" s="144"/>
      <c r="L715" s="32"/>
      <c r="M715" s="145" t="s">
        <v>1</v>
      </c>
      <c r="N715" s="146" t="s">
        <v>40</v>
      </c>
      <c r="P715" s="147">
        <f>O715*H715</f>
        <v>0</v>
      </c>
      <c r="Q715" s="147">
        <v>0</v>
      </c>
      <c r="R715" s="147">
        <f>Q715*H715</f>
        <v>0</v>
      </c>
      <c r="S715" s="147">
        <v>0</v>
      </c>
      <c r="T715" s="148">
        <f>S715*H715</f>
        <v>0</v>
      </c>
      <c r="AR715" s="149" t="s">
        <v>179</v>
      </c>
      <c r="AT715" s="149" t="s">
        <v>175</v>
      </c>
      <c r="AU715" s="149" t="s">
        <v>84</v>
      </c>
      <c r="AY715" s="17" t="s">
        <v>173</v>
      </c>
      <c r="BE715" s="150">
        <f>IF(N715="základní",J715,0)</f>
        <v>0</v>
      </c>
      <c r="BF715" s="150">
        <f>IF(N715="snížená",J715,0)</f>
        <v>0</v>
      </c>
      <c r="BG715" s="150">
        <f>IF(N715="zákl. přenesená",J715,0)</f>
        <v>0</v>
      </c>
      <c r="BH715" s="150">
        <f>IF(N715="sníž. přenesená",J715,0)</f>
        <v>0</v>
      </c>
      <c r="BI715" s="150">
        <f>IF(N715="nulová",J715,0)</f>
        <v>0</v>
      </c>
      <c r="BJ715" s="17" t="s">
        <v>82</v>
      </c>
      <c r="BK715" s="150">
        <f>ROUND(I715*H715,2)</f>
        <v>0</v>
      </c>
      <c r="BL715" s="17" t="s">
        <v>179</v>
      </c>
      <c r="BM715" s="149" t="s">
        <v>1060</v>
      </c>
    </row>
    <row r="716" spans="2:65" s="12" customFormat="1">
      <c r="B716" s="151"/>
      <c r="D716" s="152" t="s">
        <v>181</v>
      </c>
      <c r="E716" s="153" t="s">
        <v>1</v>
      </c>
      <c r="F716" s="154" t="s">
        <v>1061</v>
      </c>
      <c r="H716" s="153" t="s">
        <v>1</v>
      </c>
      <c r="I716" s="155"/>
      <c r="L716" s="151"/>
      <c r="M716" s="156"/>
      <c r="T716" s="157"/>
      <c r="AT716" s="153" t="s">
        <v>181</v>
      </c>
      <c r="AU716" s="153" t="s">
        <v>84</v>
      </c>
      <c r="AV716" s="12" t="s">
        <v>82</v>
      </c>
      <c r="AW716" s="12" t="s">
        <v>32</v>
      </c>
      <c r="AX716" s="12" t="s">
        <v>75</v>
      </c>
      <c r="AY716" s="153" t="s">
        <v>173</v>
      </c>
    </row>
    <row r="717" spans="2:65" s="13" customFormat="1">
      <c r="B717" s="158"/>
      <c r="D717" s="152" t="s">
        <v>181</v>
      </c>
      <c r="E717" s="159" t="s">
        <v>1</v>
      </c>
      <c r="F717" s="160" t="s">
        <v>1031</v>
      </c>
      <c r="H717" s="161">
        <v>0.67</v>
      </c>
      <c r="I717" s="162"/>
      <c r="L717" s="158"/>
      <c r="M717" s="163"/>
      <c r="T717" s="164"/>
      <c r="AT717" s="159" t="s">
        <v>181</v>
      </c>
      <c r="AU717" s="159" t="s">
        <v>84</v>
      </c>
      <c r="AV717" s="13" t="s">
        <v>84</v>
      </c>
      <c r="AW717" s="13" t="s">
        <v>32</v>
      </c>
      <c r="AX717" s="13" t="s">
        <v>82</v>
      </c>
      <c r="AY717" s="159" t="s">
        <v>173</v>
      </c>
    </row>
    <row r="718" spans="2:65" s="11" customFormat="1" ht="22.9" customHeight="1">
      <c r="B718" s="125"/>
      <c r="D718" s="126" t="s">
        <v>74</v>
      </c>
      <c r="E718" s="135" t="s">
        <v>1062</v>
      </c>
      <c r="F718" s="135" t="s">
        <v>1063</v>
      </c>
      <c r="I718" s="128"/>
      <c r="J718" s="136">
        <f>BK718</f>
        <v>0</v>
      </c>
      <c r="L718" s="125"/>
      <c r="M718" s="130"/>
      <c r="P718" s="131">
        <f>P719</f>
        <v>0</v>
      </c>
      <c r="R718" s="131">
        <f>R719</f>
        <v>0</v>
      </c>
      <c r="T718" s="132">
        <f>T719</f>
        <v>0</v>
      </c>
      <c r="AR718" s="126" t="s">
        <v>82</v>
      </c>
      <c r="AT718" s="133" t="s">
        <v>74</v>
      </c>
      <c r="AU718" s="133" t="s">
        <v>82</v>
      </c>
      <c r="AY718" s="126" t="s">
        <v>173</v>
      </c>
      <c r="BK718" s="134">
        <f>BK719</f>
        <v>0</v>
      </c>
    </row>
    <row r="719" spans="2:65" s="1" customFormat="1" ht="24.2" customHeight="1">
      <c r="B719" s="32"/>
      <c r="C719" s="137" t="s">
        <v>1064</v>
      </c>
      <c r="D719" s="137" t="s">
        <v>175</v>
      </c>
      <c r="E719" s="138" t="s">
        <v>1065</v>
      </c>
      <c r="F719" s="139" t="s">
        <v>1066</v>
      </c>
      <c r="G719" s="140" t="s">
        <v>250</v>
      </c>
      <c r="H719" s="141">
        <v>150.5</v>
      </c>
      <c r="I719" s="142"/>
      <c r="J719" s="143">
        <f>ROUND(I719*H719,2)</f>
        <v>0</v>
      </c>
      <c r="K719" s="144"/>
      <c r="L719" s="32"/>
      <c r="M719" s="145" t="s">
        <v>1</v>
      </c>
      <c r="N719" s="146" t="s">
        <v>40</v>
      </c>
      <c r="P719" s="147">
        <f>O719*H719</f>
        <v>0</v>
      </c>
      <c r="Q719" s="147">
        <v>0</v>
      </c>
      <c r="R719" s="147">
        <f>Q719*H719</f>
        <v>0</v>
      </c>
      <c r="S719" s="147">
        <v>0</v>
      </c>
      <c r="T719" s="148">
        <f>S719*H719</f>
        <v>0</v>
      </c>
      <c r="AR719" s="149" t="s">
        <v>179</v>
      </c>
      <c r="AT719" s="149" t="s">
        <v>175</v>
      </c>
      <c r="AU719" s="149" t="s">
        <v>84</v>
      </c>
      <c r="AY719" s="17" t="s">
        <v>173</v>
      </c>
      <c r="BE719" s="150">
        <f>IF(N719="základní",J719,0)</f>
        <v>0</v>
      </c>
      <c r="BF719" s="150">
        <f>IF(N719="snížená",J719,0)</f>
        <v>0</v>
      </c>
      <c r="BG719" s="150">
        <f>IF(N719="zákl. přenesená",J719,0)</f>
        <v>0</v>
      </c>
      <c r="BH719" s="150">
        <f>IF(N719="sníž. přenesená",J719,0)</f>
        <v>0</v>
      </c>
      <c r="BI719" s="150">
        <f>IF(N719="nulová",J719,0)</f>
        <v>0</v>
      </c>
      <c r="BJ719" s="17" t="s">
        <v>82</v>
      </c>
      <c r="BK719" s="150">
        <f>ROUND(I719*H719,2)</f>
        <v>0</v>
      </c>
      <c r="BL719" s="17" t="s">
        <v>179</v>
      </c>
      <c r="BM719" s="149" t="s">
        <v>1067</v>
      </c>
    </row>
    <row r="720" spans="2:65" s="11" customFormat="1" ht="25.9" customHeight="1">
      <c r="B720" s="125"/>
      <c r="D720" s="126" t="s">
        <v>74</v>
      </c>
      <c r="E720" s="127" t="s">
        <v>1068</v>
      </c>
      <c r="F720" s="127" t="s">
        <v>1069</v>
      </c>
      <c r="I720" s="128"/>
      <c r="J720" s="129">
        <f>BK720</f>
        <v>0</v>
      </c>
      <c r="L720" s="125"/>
      <c r="M720" s="130"/>
      <c r="P720" s="131">
        <f>P721+P741+P765+P781+P785+P808+P852+P859+P888+P921</f>
        <v>0</v>
      </c>
      <c r="R720" s="131">
        <f>R721+R741+R765+R781+R785+R808+R852+R859+R888+R921</f>
        <v>6.7360410000000002</v>
      </c>
      <c r="T720" s="132">
        <f>T721+T741+T765+T781+T785+T808+T852+T859+T888+T921</f>
        <v>1.2369999999999999</v>
      </c>
      <c r="AR720" s="126" t="s">
        <v>84</v>
      </c>
      <c r="AT720" s="133" t="s">
        <v>74</v>
      </c>
      <c r="AU720" s="133" t="s">
        <v>75</v>
      </c>
      <c r="AY720" s="126" t="s">
        <v>173</v>
      </c>
      <c r="BK720" s="134">
        <f>BK721+BK741+BK765+BK781+BK785+BK808+BK852+BK859+BK888+BK921</f>
        <v>0</v>
      </c>
    </row>
    <row r="721" spans="2:65" s="11" customFormat="1" ht="22.9" customHeight="1">
      <c r="B721" s="125"/>
      <c r="D721" s="126" t="s">
        <v>74</v>
      </c>
      <c r="E721" s="135" t="s">
        <v>1070</v>
      </c>
      <c r="F721" s="135" t="s">
        <v>1071</v>
      </c>
      <c r="I721" s="128"/>
      <c r="J721" s="136">
        <f>BK721</f>
        <v>0</v>
      </c>
      <c r="L721" s="125"/>
      <c r="M721" s="130"/>
      <c r="P721" s="131">
        <f>SUM(P722:P740)</f>
        <v>0</v>
      </c>
      <c r="R721" s="131">
        <f>SUM(R722:R740)</f>
        <v>0.33539099999999999</v>
      </c>
      <c r="T721" s="132">
        <f>SUM(T722:T740)</f>
        <v>0</v>
      </c>
      <c r="AR721" s="126" t="s">
        <v>84</v>
      </c>
      <c r="AT721" s="133" t="s">
        <v>74</v>
      </c>
      <c r="AU721" s="133" t="s">
        <v>82</v>
      </c>
      <c r="AY721" s="126" t="s">
        <v>173</v>
      </c>
      <c r="BK721" s="134">
        <f>SUM(BK722:BK740)</f>
        <v>0</v>
      </c>
    </row>
    <row r="722" spans="2:65" s="1" customFormat="1" ht="24.2" customHeight="1">
      <c r="B722" s="32"/>
      <c r="C722" s="137" t="s">
        <v>1072</v>
      </c>
      <c r="D722" s="137" t="s">
        <v>175</v>
      </c>
      <c r="E722" s="138" t="s">
        <v>1073</v>
      </c>
      <c r="F722" s="139" t="s">
        <v>1074</v>
      </c>
      <c r="G722" s="140" t="s">
        <v>197</v>
      </c>
      <c r="H722" s="141">
        <v>29.85</v>
      </c>
      <c r="I722" s="142"/>
      <c r="J722" s="143">
        <f>ROUND(I722*H722,2)</f>
        <v>0</v>
      </c>
      <c r="K722" s="144"/>
      <c r="L722" s="32"/>
      <c r="M722" s="145" t="s">
        <v>1</v>
      </c>
      <c r="N722" s="146" t="s">
        <v>40</v>
      </c>
      <c r="P722" s="147">
        <f>O722*H722</f>
        <v>0</v>
      </c>
      <c r="Q722" s="147">
        <v>0</v>
      </c>
      <c r="R722" s="147">
        <f>Q722*H722</f>
        <v>0</v>
      </c>
      <c r="S722" s="147">
        <v>0</v>
      </c>
      <c r="T722" s="148">
        <f>S722*H722</f>
        <v>0</v>
      </c>
      <c r="AR722" s="149" t="s">
        <v>258</v>
      </c>
      <c r="AT722" s="149" t="s">
        <v>175</v>
      </c>
      <c r="AU722" s="149" t="s">
        <v>84</v>
      </c>
      <c r="AY722" s="17" t="s">
        <v>173</v>
      </c>
      <c r="BE722" s="150">
        <f>IF(N722="základní",J722,0)</f>
        <v>0</v>
      </c>
      <c r="BF722" s="150">
        <f>IF(N722="snížená",J722,0)</f>
        <v>0</v>
      </c>
      <c r="BG722" s="150">
        <f>IF(N722="zákl. přenesená",J722,0)</f>
        <v>0</v>
      </c>
      <c r="BH722" s="150">
        <f>IF(N722="sníž. přenesená",J722,0)</f>
        <v>0</v>
      </c>
      <c r="BI722" s="150">
        <f>IF(N722="nulová",J722,0)</f>
        <v>0</v>
      </c>
      <c r="BJ722" s="17" t="s">
        <v>82</v>
      </c>
      <c r="BK722" s="150">
        <f>ROUND(I722*H722,2)</f>
        <v>0</v>
      </c>
      <c r="BL722" s="17" t="s">
        <v>258</v>
      </c>
      <c r="BM722" s="149" t="s">
        <v>1075</v>
      </c>
    </row>
    <row r="723" spans="2:65" s="12" customFormat="1">
      <c r="B723" s="151"/>
      <c r="D723" s="152" t="s">
        <v>181</v>
      </c>
      <c r="E723" s="153" t="s">
        <v>1</v>
      </c>
      <c r="F723" s="154" t="s">
        <v>1076</v>
      </c>
      <c r="H723" s="153" t="s">
        <v>1</v>
      </c>
      <c r="I723" s="155"/>
      <c r="L723" s="151"/>
      <c r="M723" s="156"/>
      <c r="T723" s="157"/>
      <c r="AT723" s="153" t="s">
        <v>181</v>
      </c>
      <c r="AU723" s="153" t="s">
        <v>84</v>
      </c>
      <c r="AV723" s="12" t="s">
        <v>82</v>
      </c>
      <c r="AW723" s="12" t="s">
        <v>32</v>
      </c>
      <c r="AX723" s="12" t="s">
        <v>75</v>
      </c>
      <c r="AY723" s="153" t="s">
        <v>173</v>
      </c>
    </row>
    <row r="724" spans="2:65" s="13" customFormat="1">
      <c r="B724" s="158"/>
      <c r="D724" s="152" t="s">
        <v>181</v>
      </c>
      <c r="E724" s="159" t="s">
        <v>1</v>
      </c>
      <c r="F724" s="160" t="s">
        <v>1077</v>
      </c>
      <c r="H724" s="161">
        <v>29.85</v>
      </c>
      <c r="I724" s="162"/>
      <c r="L724" s="158"/>
      <c r="M724" s="163"/>
      <c r="T724" s="164"/>
      <c r="AT724" s="159" t="s">
        <v>181</v>
      </c>
      <c r="AU724" s="159" t="s">
        <v>84</v>
      </c>
      <c r="AV724" s="13" t="s">
        <v>84</v>
      </c>
      <c r="AW724" s="13" t="s">
        <v>32</v>
      </c>
      <c r="AX724" s="13" t="s">
        <v>82</v>
      </c>
      <c r="AY724" s="159" t="s">
        <v>173</v>
      </c>
    </row>
    <row r="725" spans="2:65" s="1" customFormat="1" ht="16.5" customHeight="1">
      <c r="B725" s="32"/>
      <c r="C725" s="172" t="s">
        <v>1078</v>
      </c>
      <c r="D725" s="172" t="s">
        <v>269</v>
      </c>
      <c r="E725" s="173" t="s">
        <v>1079</v>
      </c>
      <c r="F725" s="174" t="s">
        <v>1080</v>
      </c>
      <c r="G725" s="175" t="s">
        <v>250</v>
      </c>
      <c r="H725" s="176">
        <v>0.01</v>
      </c>
      <c r="I725" s="177"/>
      <c r="J725" s="178">
        <f>ROUND(I725*H725,2)</f>
        <v>0</v>
      </c>
      <c r="K725" s="179"/>
      <c r="L725" s="180"/>
      <c r="M725" s="181" t="s">
        <v>1</v>
      </c>
      <c r="N725" s="182" t="s">
        <v>40</v>
      </c>
      <c r="P725" s="147">
        <f>O725*H725</f>
        <v>0</v>
      </c>
      <c r="Q725" s="147">
        <v>1</v>
      </c>
      <c r="R725" s="147">
        <f>Q725*H725</f>
        <v>0.01</v>
      </c>
      <c r="S725" s="147">
        <v>0</v>
      </c>
      <c r="T725" s="148">
        <f>S725*H725</f>
        <v>0</v>
      </c>
      <c r="AR725" s="149" t="s">
        <v>358</v>
      </c>
      <c r="AT725" s="149" t="s">
        <v>269</v>
      </c>
      <c r="AU725" s="149" t="s">
        <v>84</v>
      </c>
      <c r="AY725" s="17" t="s">
        <v>173</v>
      </c>
      <c r="BE725" s="150">
        <f>IF(N725="základní",J725,0)</f>
        <v>0</v>
      </c>
      <c r="BF725" s="150">
        <f>IF(N725="snížená",J725,0)</f>
        <v>0</v>
      </c>
      <c r="BG725" s="150">
        <f>IF(N725="zákl. přenesená",J725,0)</f>
        <v>0</v>
      </c>
      <c r="BH725" s="150">
        <f>IF(N725="sníž. přenesená",J725,0)</f>
        <v>0</v>
      </c>
      <c r="BI725" s="150">
        <f>IF(N725="nulová",J725,0)</f>
        <v>0</v>
      </c>
      <c r="BJ725" s="17" t="s">
        <v>82</v>
      </c>
      <c r="BK725" s="150">
        <f>ROUND(I725*H725,2)</f>
        <v>0</v>
      </c>
      <c r="BL725" s="17" t="s">
        <v>258</v>
      </c>
      <c r="BM725" s="149" t="s">
        <v>1081</v>
      </c>
    </row>
    <row r="726" spans="2:65" s="13" customFormat="1">
      <c r="B726" s="158"/>
      <c r="D726" s="152" t="s">
        <v>181</v>
      </c>
      <c r="E726" s="159" t="s">
        <v>1</v>
      </c>
      <c r="F726" s="160" t="s">
        <v>1082</v>
      </c>
      <c r="H726" s="161">
        <v>29.85</v>
      </c>
      <c r="I726" s="162"/>
      <c r="L726" s="158"/>
      <c r="M726" s="163"/>
      <c r="T726" s="164"/>
      <c r="AT726" s="159" t="s">
        <v>181</v>
      </c>
      <c r="AU726" s="159" t="s">
        <v>84</v>
      </c>
      <c r="AV726" s="13" t="s">
        <v>84</v>
      </c>
      <c r="AW726" s="13" t="s">
        <v>32</v>
      </c>
      <c r="AX726" s="13" t="s">
        <v>75</v>
      </c>
      <c r="AY726" s="159" t="s">
        <v>173</v>
      </c>
    </row>
    <row r="727" spans="2:65" s="13" customFormat="1">
      <c r="B727" s="158"/>
      <c r="D727" s="152" t="s">
        <v>181</v>
      </c>
      <c r="E727" s="159" t="s">
        <v>1</v>
      </c>
      <c r="F727" s="160" t="s">
        <v>1083</v>
      </c>
      <c r="H727" s="161">
        <v>0.01</v>
      </c>
      <c r="I727" s="162"/>
      <c r="L727" s="158"/>
      <c r="M727" s="163"/>
      <c r="T727" s="164"/>
      <c r="AT727" s="159" t="s">
        <v>181</v>
      </c>
      <c r="AU727" s="159" t="s">
        <v>84</v>
      </c>
      <c r="AV727" s="13" t="s">
        <v>84</v>
      </c>
      <c r="AW727" s="13" t="s">
        <v>32</v>
      </c>
      <c r="AX727" s="13" t="s">
        <v>82</v>
      </c>
      <c r="AY727" s="159" t="s">
        <v>173</v>
      </c>
    </row>
    <row r="728" spans="2:65" s="1" customFormat="1" ht="24.2" customHeight="1">
      <c r="B728" s="32"/>
      <c r="C728" s="137" t="s">
        <v>1084</v>
      </c>
      <c r="D728" s="137" t="s">
        <v>175</v>
      </c>
      <c r="E728" s="138" t="s">
        <v>1085</v>
      </c>
      <c r="F728" s="139" t="s">
        <v>1086</v>
      </c>
      <c r="G728" s="140" t="s">
        <v>197</v>
      </c>
      <c r="H728" s="141">
        <v>59.7</v>
      </c>
      <c r="I728" s="142"/>
      <c r="J728" s="143">
        <f>ROUND(I728*H728,2)</f>
        <v>0</v>
      </c>
      <c r="K728" s="144"/>
      <c r="L728" s="32"/>
      <c r="M728" s="145" t="s">
        <v>1</v>
      </c>
      <c r="N728" s="146" t="s">
        <v>40</v>
      </c>
      <c r="P728" s="147">
        <f>O728*H728</f>
        <v>0</v>
      </c>
      <c r="Q728" s="147">
        <v>3.0000000000000001E-5</v>
      </c>
      <c r="R728" s="147">
        <f>Q728*H728</f>
        <v>1.7910000000000001E-3</v>
      </c>
      <c r="S728" s="147">
        <v>0</v>
      </c>
      <c r="T728" s="148">
        <f>S728*H728</f>
        <v>0</v>
      </c>
      <c r="AR728" s="149" t="s">
        <v>258</v>
      </c>
      <c r="AT728" s="149" t="s">
        <v>175</v>
      </c>
      <c r="AU728" s="149" t="s">
        <v>84</v>
      </c>
      <c r="AY728" s="17" t="s">
        <v>173</v>
      </c>
      <c r="BE728" s="150">
        <f>IF(N728="základní",J728,0)</f>
        <v>0</v>
      </c>
      <c r="BF728" s="150">
        <f>IF(N728="snížená",J728,0)</f>
        <v>0</v>
      </c>
      <c r="BG728" s="150">
        <f>IF(N728="zákl. přenesená",J728,0)</f>
        <v>0</v>
      </c>
      <c r="BH728" s="150">
        <f>IF(N728="sníž. přenesená",J728,0)</f>
        <v>0</v>
      </c>
      <c r="BI728" s="150">
        <f>IF(N728="nulová",J728,0)</f>
        <v>0</v>
      </c>
      <c r="BJ728" s="17" t="s">
        <v>82</v>
      </c>
      <c r="BK728" s="150">
        <f>ROUND(I728*H728,2)</f>
        <v>0</v>
      </c>
      <c r="BL728" s="17" t="s">
        <v>258</v>
      </c>
      <c r="BM728" s="149" t="s">
        <v>1087</v>
      </c>
    </row>
    <row r="729" spans="2:65" s="12" customFormat="1">
      <c r="B729" s="151"/>
      <c r="D729" s="152" t="s">
        <v>181</v>
      </c>
      <c r="E729" s="153" t="s">
        <v>1</v>
      </c>
      <c r="F729" s="154" t="s">
        <v>1076</v>
      </c>
      <c r="H729" s="153" t="s">
        <v>1</v>
      </c>
      <c r="I729" s="155"/>
      <c r="L729" s="151"/>
      <c r="M729" s="156"/>
      <c r="T729" s="157"/>
      <c r="AT729" s="153" t="s">
        <v>181</v>
      </c>
      <c r="AU729" s="153" t="s">
        <v>84</v>
      </c>
      <c r="AV729" s="12" t="s">
        <v>82</v>
      </c>
      <c r="AW729" s="12" t="s">
        <v>32</v>
      </c>
      <c r="AX729" s="12" t="s">
        <v>75</v>
      </c>
      <c r="AY729" s="153" t="s">
        <v>173</v>
      </c>
    </row>
    <row r="730" spans="2:65" s="13" customFormat="1">
      <c r="B730" s="158"/>
      <c r="D730" s="152" t="s">
        <v>181</v>
      </c>
      <c r="E730" s="159" t="s">
        <v>1</v>
      </c>
      <c r="F730" s="160" t="s">
        <v>1088</v>
      </c>
      <c r="H730" s="161">
        <v>59.7</v>
      </c>
      <c r="I730" s="162"/>
      <c r="L730" s="158"/>
      <c r="M730" s="163"/>
      <c r="T730" s="164"/>
      <c r="AT730" s="159" t="s">
        <v>181</v>
      </c>
      <c r="AU730" s="159" t="s">
        <v>84</v>
      </c>
      <c r="AV730" s="13" t="s">
        <v>84</v>
      </c>
      <c r="AW730" s="13" t="s">
        <v>32</v>
      </c>
      <c r="AX730" s="13" t="s">
        <v>82</v>
      </c>
      <c r="AY730" s="159" t="s">
        <v>173</v>
      </c>
    </row>
    <row r="731" spans="2:65" s="1" customFormat="1" ht="16.5" customHeight="1">
      <c r="B731" s="32"/>
      <c r="C731" s="172" t="s">
        <v>1089</v>
      </c>
      <c r="D731" s="172" t="s">
        <v>269</v>
      </c>
      <c r="E731" s="173" t="s">
        <v>1090</v>
      </c>
      <c r="F731" s="174" t="s">
        <v>1091</v>
      </c>
      <c r="G731" s="175" t="s">
        <v>250</v>
      </c>
      <c r="H731" s="176">
        <v>0.10100000000000001</v>
      </c>
      <c r="I731" s="177"/>
      <c r="J731" s="178">
        <f>ROUND(I731*H731,2)</f>
        <v>0</v>
      </c>
      <c r="K731" s="179"/>
      <c r="L731" s="180"/>
      <c r="M731" s="181" t="s">
        <v>1</v>
      </c>
      <c r="N731" s="182" t="s">
        <v>40</v>
      </c>
      <c r="P731" s="147">
        <f>O731*H731</f>
        <v>0</v>
      </c>
      <c r="Q731" s="147">
        <v>1</v>
      </c>
      <c r="R731" s="147">
        <f>Q731*H731</f>
        <v>0.10100000000000001</v>
      </c>
      <c r="S731" s="147">
        <v>0</v>
      </c>
      <c r="T731" s="148">
        <f>S731*H731</f>
        <v>0</v>
      </c>
      <c r="AR731" s="149" t="s">
        <v>358</v>
      </c>
      <c r="AT731" s="149" t="s">
        <v>269</v>
      </c>
      <c r="AU731" s="149" t="s">
        <v>84</v>
      </c>
      <c r="AY731" s="17" t="s">
        <v>173</v>
      </c>
      <c r="BE731" s="150">
        <f>IF(N731="základní",J731,0)</f>
        <v>0</v>
      </c>
      <c r="BF731" s="150">
        <f>IF(N731="snížená",J731,0)</f>
        <v>0</v>
      </c>
      <c r="BG731" s="150">
        <f>IF(N731="zákl. přenesená",J731,0)</f>
        <v>0</v>
      </c>
      <c r="BH731" s="150">
        <f>IF(N731="sníž. přenesená",J731,0)</f>
        <v>0</v>
      </c>
      <c r="BI731" s="150">
        <f>IF(N731="nulová",J731,0)</f>
        <v>0</v>
      </c>
      <c r="BJ731" s="17" t="s">
        <v>82</v>
      </c>
      <c r="BK731" s="150">
        <f>ROUND(I731*H731,2)</f>
        <v>0</v>
      </c>
      <c r="BL731" s="17" t="s">
        <v>258</v>
      </c>
      <c r="BM731" s="149" t="s">
        <v>1092</v>
      </c>
    </row>
    <row r="732" spans="2:65" s="13" customFormat="1">
      <c r="B732" s="158"/>
      <c r="D732" s="152" t="s">
        <v>181</v>
      </c>
      <c r="E732" s="159" t="s">
        <v>1</v>
      </c>
      <c r="F732" s="160" t="s">
        <v>1093</v>
      </c>
      <c r="H732" s="161">
        <v>59.7</v>
      </c>
      <c r="I732" s="162"/>
      <c r="L732" s="158"/>
      <c r="M732" s="163"/>
      <c r="T732" s="164"/>
      <c r="AT732" s="159" t="s">
        <v>181</v>
      </c>
      <c r="AU732" s="159" t="s">
        <v>84</v>
      </c>
      <c r="AV732" s="13" t="s">
        <v>84</v>
      </c>
      <c r="AW732" s="13" t="s">
        <v>32</v>
      </c>
      <c r="AX732" s="13" t="s">
        <v>75</v>
      </c>
      <c r="AY732" s="159" t="s">
        <v>173</v>
      </c>
    </row>
    <row r="733" spans="2:65" s="13" customFormat="1">
      <c r="B733" s="158"/>
      <c r="D733" s="152" t="s">
        <v>181</v>
      </c>
      <c r="E733" s="159" t="s">
        <v>1</v>
      </c>
      <c r="F733" s="160" t="s">
        <v>1094</v>
      </c>
      <c r="H733" s="161">
        <v>0.10100000000000001</v>
      </c>
      <c r="I733" s="162"/>
      <c r="L733" s="158"/>
      <c r="M733" s="163"/>
      <c r="T733" s="164"/>
      <c r="AT733" s="159" t="s">
        <v>181</v>
      </c>
      <c r="AU733" s="159" t="s">
        <v>84</v>
      </c>
      <c r="AV733" s="13" t="s">
        <v>84</v>
      </c>
      <c r="AW733" s="13" t="s">
        <v>32</v>
      </c>
      <c r="AX733" s="13" t="s">
        <v>82</v>
      </c>
      <c r="AY733" s="159" t="s">
        <v>173</v>
      </c>
    </row>
    <row r="734" spans="2:65" s="1" customFormat="1" ht="37.9" customHeight="1">
      <c r="B734" s="32"/>
      <c r="C734" s="137" t="s">
        <v>1095</v>
      </c>
      <c r="D734" s="137" t="s">
        <v>175</v>
      </c>
      <c r="E734" s="138" t="s">
        <v>1096</v>
      </c>
      <c r="F734" s="139" t="s">
        <v>1097</v>
      </c>
      <c r="G734" s="140" t="s">
        <v>197</v>
      </c>
      <c r="H734" s="141">
        <v>42</v>
      </c>
      <c r="I734" s="142"/>
      <c r="J734" s="143">
        <f>ROUND(I734*H734,2)</f>
        <v>0</v>
      </c>
      <c r="K734" s="144"/>
      <c r="L734" s="32"/>
      <c r="M734" s="145" t="s">
        <v>1</v>
      </c>
      <c r="N734" s="146" t="s">
        <v>40</v>
      </c>
      <c r="P734" s="147">
        <f>O734*H734</f>
        <v>0</v>
      </c>
      <c r="Q734" s="147">
        <v>2.9999999999999997E-4</v>
      </c>
      <c r="R734" s="147">
        <f>Q734*H734</f>
        <v>1.2599999999999998E-2</v>
      </c>
      <c r="S734" s="147">
        <v>0</v>
      </c>
      <c r="T734" s="148">
        <f>S734*H734</f>
        <v>0</v>
      </c>
      <c r="AR734" s="149" t="s">
        <v>258</v>
      </c>
      <c r="AT734" s="149" t="s">
        <v>175</v>
      </c>
      <c r="AU734" s="149" t="s">
        <v>84</v>
      </c>
      <c r="AY734" s="17" t="s">
        <v>173</v>
      </c>
      <c r="BE734" s="150">
        <f>IF(N734="základní",J734,0)</f>
        <v>0</v>
      </c>
      <c r="BF734" s="150">
        <f>IF(N734="snížená",J734,0)</f>
        <v>0</v>
      </c>
      <c r="BG734" s="150">
        <f>IF(N734="zákl. přenesená",J734,0)</f>
        <v>0</v>
      </c>
      <c r="BH734" s="150">
        <f>IF(N734="sníž. přenesená",J734,0)</f>
        <v>0</v>
      </c>
      <c r="BI734" s="150">
        <f>IF(N734="nulová",J734,0)</f>
        <v>0</v>
      </c>
      <c r="BJ734" s="17" t="s">
        <v>82</v>
      </c>
      <c r="BK734" s="150">
        <f>ROUND(I734*H734,2)</f>
        <v>0</v>
      </c>
      <c r="BL734" s="17" t="s">
        <v>258</v>
      </c>
      <c r="BM734" s="149" t="s">
        <v>1098</v>
      </c>
    </row>
    <row r="735" spans="2:65" s="12" customFormat="1">
      <c r="B735" s="151"/>
      <c r="D735" s="152" t="s">
        <v>181</v>
      </c>
      <c r="E735" s="153" t="s">
        <v>1</v>
      </c>
      <c r="F735" s="154" t="s">
        <v>678</v>
      </c>
      <c r="H735" s="153" t="s">
        <v>1</v>
      </c>
      <c r="I735" s="155"/>
      <c r="L735" s="151"/>
      <c r="M735" s="156"/>
      <c r="T735" s="157"/>
      <c r="AT735" s="153" t="s">
        <v>181</v>
      </c>
      <c r="AU735" s="153" t="s">
        <v>84</v>
      </c>
      <c r="AV735" s="12" t="s">
        <v>82</v>
      </c>
      <c r="AW735" s="12" t="s">
        <v>32</v>
      </c>
      <c r="AX735" s="12" t="s">
        <v>75</v>
      </c>
      <c r="AY735" s="153" t="s">
        <v>173</v>
      </c>
    </row>
    <row r="736" spans="2:65" s="13" customFormat="1">
      <c r="B736" s="158"/>
      <c r="D736" s="152" t="s">
        <v>181</v>
      </c>
      <c r="E736" s="159" t="s">
        <v>1</v>
      </c>
      <c r="F736" s="160" t="s">
        <v>1099</v>
      </c>
      <c r="H736" s="161">
        <v>42</v>
      </c>
      <c r="I736" s="162"/>
      <c r="L736" s="158"/>
      <c r="M736" s="163"/>
      <c r="T736" s="164"/>
      <c r="AT736" s="159" t="s">
        <v>181</v>
      </c>
      <c r="AU736" s="159" t="s">
        <v>84</v>
      </c>
      <c r="AV736" s="13" t="s">
        <v>84</v>
      </c>
      <c r="AW736" s="13" t="s">
        <v>32</v>
      </c>
      <c r="AX736" s="13" t="s">
        <v>82</v>
      </c>
      <c r="AY736" s="159" t="s">
        <v>173</v>
      </c>
    </row>
    <row r="737" spans="2:65" s="1" customFormat="1" ht="37.9" customHeight="1">
      <c r="B737" s="32"/>
      <c r="C737" s="137" t="s">
        <v>1100</v>
      </c>
      <c r="D737" s="137" t="s">
        <v>175</v>
      </c>
      <c r="E737" s="138" t="s">
        <v>1101</v>
      </c>
      <c r="F737" s="139" t="s">
        <v>1102</v>
      </c>
      <c r="G737" s="140" t="s">
        <v>197</v>
      </c>
      <c r="H737" s="141">
        <v>42</v>
      </c>
      <c r="I737" s="142"/>
      <c r="J737" s="143">
        <f>ROUND(I737*H737,2)</f>
        <v>0</v>
      </c>
      <c r="K737" s="144"/>
      <c r="L737" s="32"/>
      <c r="M737" s="145" t="s">
        <v>1</v>
      </c>
      <c r="N737" s="146" t="s">
        <v>40</v>
      </c>
      <c r="P737" s="147">
        <f>O737*H737</f>
        <v>0</v>
      </c>
      <c r="Q737" s="147">
        <v>5.0000000000000001E-3</v>
      </c>
      <c r="R737" s="147">
        <f>Q737*H737</f>
        <v>0.21</v>
      </c>
      <c r="S737" s="147">
        <v>0</v>
      </c>
      <c r="T737" s="148">
        <f>S737*H737</f>
        <v>0</v>
      </c>
      <c r="AR737" s="149" t="s">
        <v>258</v>
      </c>
      <c r="AT737" s="149" t="s">
        <v>175</v>
      </c>
      <c r="AU737" s="149" t="s">
        <v>84</v>
      </c>
      <c r="AY737" s="17" t="s">
        <v>173</v>
      </c>
      <c r="BE737" s="150">
        <f>IF(N737="základní",J737,0)</f>
        <v>0</v>
      </c>
      <c r="BF737" s="150">
        <f>IF(N737="snížená",J737,0)</f>
        <v>0</v>
      </c>
      <c r="BG737" s="150">
        <f>IF(N737="zákl. přenesená",J737,0)</f>
        <v>0</v>
      </c>
      <c r="BH737" s="150">
        <f>IF(N737="sníž. přenesená",J737,0)</f>
        <v>0</v>
      </c>
      <c r="BI737" s="150">
        <f>IF(N737="nulová",J737,0)</f>
        <v>0</v>
      </c>
      <c r="BJ737" s="17" t="s">
        <v>82</v>
      </c>
      <c r="BK737" s="150">
        <f>ROUND(I737*H737,2)</f>
        <v>0</v>
      </c>
      <c r="BL737" s="17" t="s">
        <v>258</v>
      </c>
      <c r="BM737" s="149" t="s">
        <v>1103</v>
      </c>
    </row>
    <row r="738" spans="2:65" s="12" customFormat="1">
      <c r="B738" s="151"/>
      <c r="D738" s="152" t="s">
        <v>181</v>
      </c>
      <c r="E738" s="153" t="s">
        <v>1</v>
      </c>
      <c r="F738" s="154" t="s">
        <v>678</v>
      </c>
      <c r="H738" s="153" t="s">
        <v>1</v>
      </c>
      <c r="I738" s="155"/>
      <c r="L738" s="151"/>
      <c r="M738" s="156"/>
      <c r="T738" s="157"/>
      <c r="AT738" s="153" t="s">
        <v>181</v>
      </c>
      <c r="AU738" s="153" t="s">
        <v>84</v>
      </c>
      <c r="AV738" s="12" t="s">
        <v>82</v>
      </c>
      <c r="AW738" s="12" t="s">
        <v>32</v>
      </c>
      <c r="AX738" s="12" t="s">
        <v>75</v>
      </c>
      <c r="AY738" s="153" t="s">
        <v>173</v>
      </c>
    </row>
    <row r="739" spans="2:65" s="13" customFormat="1">
      <c r="B739" s="158"/>
      <c r="D739" s="152" t="s">
        <v>181</v>
      </c>
      <c r="E739" s="159" t="s">
        <v>1</v>
      </c>
      <c r="F739" s="160" t="s">
        <v>1099</v>
      </c>
      <c r="H739" s="161">
        <v>42</v>
      </c>
      <c r="I739" s="162"/>
      <c r="L739" s="158"/>
      <c r="M739" s="163"/>
      <c r="T739" s="164"/>
      <c r="AT739" s="159" t="s">
        <v>181</v>
      </c>
      <c r="AU739" s="159" t="s">
        <v>84</v>
      </c>
      <c r="AV739" s="13" t="s">
        <v>84</v>
      </c>
      <c r="AW739" s="13" t="s">
        <v>32</v>
      </c>
      <c r="AX739" s="13" t="s">
        <v>82</v>
      </c>
      <c r="AY739" s="159" t="s">
        <v>173</v>
      </c>
    </row>
    <row r="740" spans="2:65" s="1" customFormat="1" ht="24.2" customHeight="1">
      <c r="B740" s="32"/>
      <c r="C740" s="137" t="s">
        <v>1104</v>
      </c>
      <c r="D740" s="137" t="s">
        <v>175</v>
      </c>
      <c r="E740" s="138" t="s">
        <v>1105</v>
      </c>
      <c r="F740" s="139" t="s">
        <v>1106</v>
      </c>
      <c r="G740" s="140" t="s">
        <v>250</v>
      </c>
      <c r="H740" s="141">
        <v>0.33500000000000002</v>
      </c>
      <c r="I740" s="142"/>
      <c r="J740" s="143">
        <f>ROUND(I740*H740,2)</f>
        <v>0</v>
      </c>
      <c r="K740" s="144"/>
      <c r="L740" s="32"/>
      <c r="M740" s="145" t="s">
        <v>1</v>
      </c>
      <c r="N740" s="146" t="s">
        <v>40</v>
      </c>
      <c r="P740" s="147">
        <f>O740*H740</f>
        <v>0</v>
      </c>
      <c r="Q740" s="147">
        <v>0</v>
      </c>
      <c r="R740" s="147">
        <f>Q740*H740</f>
        <v>0</v>
      </c>
      <c r="S740" s="147">
        <v>0</v>
      </c>
      <c r="T740" s="148">
        <f>S740*H740</f>
        <v>0</v>
      </c>
      <c r="AR740" s="149" t="s">
        <v>258</v>
      </c>
      <c r="AT740" s="149" t="s">
        <v>175</v>
      </c>
      <c r="AU740" s="149" t="s">
        <v>84</v>
      </c>
      <c r="AY740" s="17" t="s">
        <v>173</v>
      </c>
      <c r="BE740" s="150">
        <f>IF(N740="základní",J740,0)</f>
        <v>0</v>
      </c>
      <c r="BF740" s="150">
        <f>IF(N740="snížená",J740,0)</f>
        <v>0</v>
      </c>
      <c r="BG740" s="150">
        <f>IF(N740="zákl. přenesená",J740,0)</f>
        <v>0</v>
      </c>
      <c r="BH740" s="150">
        <f>IF(N740="sníž. přenesená",J740,0)</f>
        <v>0</v>
      </c>
      <c r="BI740" s="150">
        <f>IF(N740="nulová",J740,0)</f>
        <v>0</v>
      </c>
      <c r="BJ740" s="17" t="s">
        <v>82</v>
      </c>
      <c r="BK740" s="150">
        <f>ROUND(I740*H740,2)</f>
        <v>0</v>
      </c>
      <c r="BL740" s="17" t="s">
        <v>258</v>
      </c>
      <c r="BM740" s="149" t="s">
        <v>1107</v>
      </c>
    </row>
    <row r="741" spans="2:65" s="11" customFormat="1" ht="22.9" customHeight="1">
      <c r="B741" s="125"/>
      <c r="D741" s="126" t="s">
        <v>74</v>
      </c>
      <c r="E741" s="135" t="s">
        <v>1108</v>
      </c>
      <c r="F741" s="135" t="s">
        <v>1109</v>
      </c>
      <c r="I741" s="128"/>
      <c r="J741" s="136">
        <f>BK741</f>
        <v>0</v>
      </c>
      <c r="L741" s="125"/>
      <c r="M741" s="130"/>
      <c r="P741" s="131">
        <f>SUM(P742:P764)</f>
        <v>0</v>
      </c>
      <c r="R741" s="131">
        <f>SUM(R742:R764)</f>
        <v>0.9492250000000001</v>
      </c>
      <c r="T741" s="132">
        <f>SUM(T742:T764)</f>
        <v>0.53459999999999996</v>
      </c>
      <c r="AR741" s="126" t="s">
        <v>84</v>
      </c>
      <c r="AT741" s="133" t="s">
        <v>74</v>
      </c>
      <c r="AU741" s="133" t="s">
        <v>82</v>
      </c>
      <c r="AY741" s="126" t="s">
        <v>173</v>
      </c>
      <c r="BK741" s="134">
        <f>SUM(BK742:BK764)</f>
        <v>0</v>
      </c>
    </row>
    <row r="742" spans="2:65" s="1" customFormat="1" ht="24.2" customHeight="1">
      <c r="B742" s="32"/>
      <c r="C742" s="137" t="s">
        <v>1110</v>
      </c>
      <c r="D742" s="137" t="s">
        <v>175</v>
      </c>
      <c r="E742" s="138" t="s">
        <v>1111</v>
      </c>
      <c r="F742" s="139" t="s">
        <v>1112</v>
      </c>
      <c r="G742" s="140" t="s">
        <v>197</v>
      </c>
      <c r="H742" s="141">
        <v>32.4</v>
      </c>
      <c r="I742" s="142"/>
      <c r="J742" s="143">
        <f>ROUND(I742*H742,2)</f>
        <v>0</v>
      </c>
      <c r="K742" s="144"/>
      <c r="L742" s="32"/>
      <c r="M742" s="145" t="s">
        <v>1</v>
      </c>
      <c r="N742" s="146" t="s">
        <v>40</v>
      </c>
      <c r="P742" s="147">
        <f>O742*H742</f>
        <v>0</v>
      </c>
      <c r="Q742" s="147">
        <v>0</v>
      </c>
      <c r="R742" s="147">
        <f>Q742*H742</f>
        <v>0</v>
      </c>
      <c r="S742" s="147">
        <v>1.6500000000000001E-2</v>
      </c>
      <c r="T742" s="148">
        <f>S742*H742</f>
        <v>0.53459999999999996</v>
      </c>
      <c r="AR742" s="149" t="s">
        <v>258</v>
      </c>
      <c r="AT742" s="149" t="s">
        <v>175</v>
      </c>
      <c r="AU742" s="149" t="s">
        <v>84</v>
      </c>
      <c r="AY742" s="17" t="s">
        <v>173</v>
      </c>
      <c r="BE742" s="150">
        <f>IF(N742="základní",J742,0)</f>
        <v>0</v>
      </c>
      <c r="BF742" s="150">
        <f>IF(N742="snížená",J742,0)</f>
        <v>0</v>
      </c>
      <c r="BG742" s="150">
        <f>IF(N742="zákl. přenesená",J742,0)</f>
        <v>0</v>
      </c>
      <c r="BH742" s="150">
        <f>IF(N742="sníž. přenesená",J742,0)</f>
        <v>0</v>
      </c>
      <c r="BI742" s="150">
        <f>IF(N742="nulová",J742,0)</f>
        <v>0</v>
      </c>
      <c r="BJ742" s="17" t="s">
        <v>82</v>
      </c>
      <c r="BK742" s="150">
        <f>ROUND(I742*H742,2)</f>
        <v>0</v>
      </c>
      <c r="BL742" s="17" t="s">
        <v>258</v>
      </c>
      <c r="BM742" s="149" t="s">
        <v>1113</v>
      </c>
    </row>
    <row r="743" spans="2:65" s="12" customFormat="1">
      <c r="B743" s="151"/>
      <c r="D743" s="152" t="s">
        <v>181</v>
      </c>
      <c r="E743" s="153" t="s">
        <v>1</v>
      </c>
      <c r="F743" s="154" t="s">
        <v>1114</v>
      </c>
      <c r="H743" s="153" t="s">
        <v>1</v>
      </c>
      <c r="I743" s="155"/>
      <c r="L743" s="151"/>
      <c r="M743" s="156"/>
      <c r="T743" s="157"/>
      <c r="AT743" s="153" t="s">
        <v>181</v>
      </c>
      <c r="AU743" s="153" t="s">
        <v>84</v>
      </c>
      <c r="AV743" s="12" t="s">
        <v>82</v>
      </c>
      <c r="AW743" s="12" t="s">
        <v>32</v>
      </c>
      <c r="AX743" s="12" t="s">
        <v>75</v>
      </c>
      <c r="AY743" s="153" t="s">
        <v>173</v>
      </c>
    </row>
    <row r="744" spans="2:65" s="13" customFormat="1">
      <c r="B744" s="158"/>
      <c r="D744" s="152" t="s">
        <v>181</v>
      </c>
      <c r="E744" s="159" t="s">
        <v>1</v>
      </c>
      <c r="F744" s="160" t="s">
        <v>1115</v>
      </c>
      <c r="H744" s="161">
        <v>32.4</v>
      </c>
      <c r="I744" s="162"/>
      <c r="L744" s="158"/>
      <c r="M744" s="163"/>
      <c r="T744" s="164"/>
      <c r="AT744" s="159" t="s">
        <v>181</v>
      </c>
      <c r="AU744" s="159" t="s">
        <v>84</v>
      </c>
      <c r="AV744" s="13" t="s">
        <v>84</v>
      </c>
      <c r="AW744" s="13" t="s">
        <v>32</v>
      </c>
      <c r="AX744" s="13" t="s">
        <v>82</v>
      </c>
      <c r="AY744" s="159" t="s">
        <v>173</v>
      </c>
    </row>
    <row r="745" spans="2:65" s="1" customFormat="1" ht="24.2" customHeight="1">
      <c r="B745" s="32"/>
      <c r="C745" s="137" t="s">
        <v>1116</v>
      </c>
      <c r="D745" s="137" t="s">
        <v>175</v>
      </c>
      <c r="E745" s="138" t="s">
        <v>1117</v>
      </c>
      <c r="F745" s="139" t="s">
        <v>1118</v>
      </c>
      <c r="G745" s="140" t="s">
        <v>197</v>
      </c>
      <c r="H745" s="141">
        <v>50</v>
      </c>
      <c r="I745" s="142"/>
      <c r="J745" s="143">
        <f>ROUND(I745*H745,2)</f>
        <v>0</v>
      </c>
      <c r="K745" s="144"/>
      <c r="L745" s="32"/>
      <c r="M745" s="145" t="s">
        <v>1</v>
      </c>
      <c r="N745" s="146" t="s">
        <v>40</v>
      </c>
      <c r="P745" s="147">
        <f>O745*H745</f>
        <v>0</v>
      </c>
      <c r="Q745" s="147">
        <v>0</v>
      </c>
      <c r="R745" s="147">
        <f>Q745*H745</f>
        <v>0</v>
      </c>
      <c r="S745" s="147">
        <v>0</v>
      </c>
      <c r="T745" s="148">
        <f>S745*H745</f>
        <v>0</v>
      </c>
      <c r="AR745" s="149" t="s">
        <v>258</v>
      </c>
      <c r="AT745" s="149" t="s">
        <v>175</v>
      </c>
      <c r="AU745" s="149" t="s">
        <v>84</v>
      </c>
      <c r="AY745" s="17" t="s">
        <v>173</v>
      </c>
      <c r="BE745" s="150">
        <f>IF(N745="základní",J745,0)</f>
        <v>0</v>
      </c>
      <c r="BF745" s="150">
        <f>IF(N745="snížená",J745,0)</f>
        <v>0</v>
      </c>
      <c r="BG745" s="150">
        <f>IF(N745="zákl. přenesená",J745,0)</f>
        <v>0</v>
      </c>
      <c r="BH745" s="150">
        <f>IF(N745="sníž. přenesená",J745,0)</f>
        <v>0</v>
      </c>
      <c r="BI745" s="150">
        <f>IF(N745="nulová",J745,0)</f>
        <v>0</v>
      </c>
      <c r="BJ745" s="17" t="s">
        <v>82</v>
      </c>
      <c r="BK745" s="150">
        <f>ROUND(I745*H745,2)</f>
        <v>0</v>
      </c>
      <c r="BL745" s="17" t="s">
        <v>258</v>
      </c>
      <c r="BM745" s="149" t="s">
        <v>1119</v>
      </c>
    </row>
    <row r="746" spans="2:65" s="12" customFormat="1">
      <c r="B746" s="151"/>
      <c r="D746" s="152" t="s">
        <v>181</v>
      </c>
      <c r="E746" s="153" t="s">
        <v>1</v>
      </c>
      <c r="F746" s="154" t="s">
        <v>1120</v>
      </c>
      <c r="H746" s="153" t="s">
        <v>1</v>
      </c>
      <c r="I746" s="155"/>
      <c r="L746" s="151"/>
      <c r="M746" s="156"/>
      <c r="T746" s="157"/>
      <c r="AT746" s="153" t="s">
        <v>181</v>
      </c>
      <c r="AU746" s="153" t="s">
        <v>84</v>
      </c>
      <c r="AV746" s="12" t="s">
        <v>82</v>
      </c>
      <c r="AW746" s="12" t="s">
        <v>32</v>
      </c>
      <c r="AX746" s="12" t="s">
        <v>75</v>
      </c>
      <c r="AY746" s="153" t="s">
        <v>173</v>
      </c>
    </row>
    <row r="747" spans="2:65" s="13" customFormat="1">
      <c r="B747" s="158"/>
      <c r="D747" s="152" t="s">
        <v>181</v>
      </c>
      <c r="E747" s="159" t="s">
        <v>1</v>
      </c>
      <c r="F747" s="160" t="s">
        <v>1121</v>
      </c>
      <c r="H747" s="161">
        <v>50</v>
      </c>
      <c r="I747" s="162"/>
      <c r="L747" s="158"/>
      <c r="M747" s="163"/>
      <c r="T747" s="164"/>
      <c r="AT747" s="159" t="s">
        <v>181</v>
      </c>
      <c r="AU747" s="159" t="s">
        <v>84</v>
      </c>
      <c r="AV747" s="13" t="s">
        <v>84</v>
      </c>
      <c r="AW747" s="13" t="s">
        <v>32</v>
      </c>
      <c r="AX747" s="13" t="s">
        <v>82</v>
      </c>
      <c r="AY747" s="159" t="s">
        <v>173</v>
      </c>
    </row>
    <row r="748" spans="2:65" s="1" customFormat="1" ht="16.5" customHeight="1">
      <c r="B748" s="32"/>
      <c r="C748" s="172" t="s">
        <v>1122</v>
      </c>
      <c r="D748" s="172" t="s">
        <v>269</v>
      </c>
      <c r="E748" s="173" t="s">
        <v>1123</v>
      </c>
      <c r="F748" s="174" t="s">
        <v>1124</v>
      </c>
      <c r="G748" s="175" t="s">
        <v>1125</v>
      </c>
      <c r="H748" s="176">
        <v>25</v>
      </c>
      <c r="I748" s="177"/>
      <c r="J748" s="178">
        <f>ROUND(I748*H748,2)</f>
        <v>0</v>
      </c>
      <c r="K748" s="179"/>
      <c r="L748" s="180"/>
      <c r="M748" s="181" t="s">
        <v>1</v>
      </c>
      <c r="N748" s="182" t="s">
        <v>40</v>
      </c>
      <c r="P748" s="147">
        <f>O748*H748</f>
        <v>0</v>
      </c>
      <c r="Q748" s="147">
        <v>1E-3</v>
      </c>
      <c r="R748" s="147">
        <f>Q748*H748</f>
        <v>2.5000000000000001E-2</v>
      </c>
      <c r="S748" s="147">
        <v>0</v>
      </c>
      <c r="T748" s="148">
        <f>S748*H748</f>
        <v>0</v>
      </c>
      <c r="AR748" s="149" t="s">
        <v>358</v>
      </c>
      <c r="AT748" s="149" t="s">
        <v>269</v>
      </c>
      <c r="AU748" s="149" t="s">
        <v>84</v>
      </c>
      <c r="AY748" s="17" t="s">
        <v>173</v>
      </c>
      <c r="BE748" s="150">
        <f>IF(N748="základní",J748,0)</f>
        <v>0</v>
      </c>
      <c r="BF748" s="150">
        <f>IF(N748="snížená",J748,0)</f>
        <v>0</v>
      </c>
      <c r="BG748" s="150">
        <f>IF(N748="zákl. přenesená",J748,0)</f>
        <v>0</v>
      </c>
      <c r="BH748" s="150">
        <f>IF(N748="sníž. přenesená",J748,0)</f>
        <v>0</v>
      </c>
      <c r="BI748" s="150">
        <f>IF(N748="nulová",J748,0)</f>
        <v>0</v>
      </c>
      <c r="BJ748" s="17" t="s">
        <v>82</v>
      </c>
      <c r="BK748" s="150">
        <f>ROUND(I748*H748,2)</f>
        <v>0</v>
      </c>
      <c r="BL748" s="17" t="s">
        <v>258</v>
      </c>
      <c r="BM748" s="149" t="s">
        <v>1126</v>
      </c>
    </row>
    <row r="749" spans="2:65" s="1" customFormat="1" ht="24.2" customHeight="1">
      <c r="B749" s="32"/>
      <c r="C749" s="137" t="s">
        <v>1127</v>
      </c>
      <c r="D749" s="137" t="s">
        <v>175</v>
      </c>
      <c r="E749" s="138" t="s">
        <v>1128</v>
      </c>
      <c r="F749" s="139" t="s">
        <v>1129</v>
      </c>
      <c r="G749" s="140" t="s">
        <v>197</v>
      </c>
      <c r="H749" s="141">
        <v>100</v>
      </c>
      <c r="I749" s="142"/>
      <c r="J749" s="143">
        <f>ROUND(I749*H749,2)</f>
        <v>0</v>
      </c>
      <c r="K749" s="144"/>
      <c r="L749" s="32"/>
      <c r="M749" s="145" t="s">
        <v>1</v>
      </c>
      <c r="N749" s="146" t="s">
        <v>40</v>
      </c>
      <c r="P749" s="147">
        <f>O749*H749</f>
        <v>0</v>
      </c>
      <c r="Q749" s="147">
        <v>8.8000000000000003E-4</v>
      </c>
      <c r="R749" s="147">
        <f>Q749*H749</f>
        <v>8.8000000000000009E-2</v>
      </c>
      <c r="S749" s="147">
        <v>0</v>
      </c>
      <c r="T749" s="148">
        <f>S749*H749</f>
        <v>0</v>
      </c>
      <c r="AR749" s="149" t="s">
        <v>258</v>
      </c>
      <c r="AT749" s="149" t="s">
        <v>175</v>
      </c>
      <c r="AU749" s="149" t="s">
        <v>84</v>
      </c>
      <c r="AY749" s="17" t="s">
        <v>173</v>
      </c>
      <c r="BE749" s="150">
        <f>IF(N749="základní",J749,0)</f>
        <v>0</v>
      </c>
      <c r="BF749" s="150">
        <f>IF(N749="snížená",J749,0)</f>
        <v>0</v>
      </c>
      <c r="BG749" s="150">
        <f>IF(N749="zákl. přenesená",J749,0)</f>
        <v>0</v>
      </c>
      <c r="BH749" s="150">
        <f>IF(N749="sníž. přenesená",J749,0)</f>
        <v>0</v>
      </c>
      <c r="BI749" s="150">
        <f>IF(N749="nulová",J749,0)</f>
        <v>0</v>
      </c>
      <c r="BJ749" s="17" t="s">
        <v>82</v>
      </c>
      <c r="BK749" s="150">
        <f>ROUND(I749*H749,2)</f>
        <v>0</v>
      </c>
      <c r="BL749" s="17" t="s">
        <v>258</v>
      </c>
      <c r="BM749" s="149" t="s">
        <v>1130</v>
      </c>
    </row>
    <row r="750" spans="2:65" s="12" customFormat="1">
      <c r="B750" s="151"/>
      <c r="D750" s="152" t="s">
        <v>181</v>
      </c>
      <c r="E750" s="153" t="s">
        <v>1</v>
      </c>
      <c r="F750" s="154" t="s">
        <v>693</v>
      </c>
      <c r="H750" s="153" t="s">
        <v>1</v>
      </c>
      <c r="I750" s="155"/>
      <c r="L750" s="151"/>
      <c r="M750" s="156"/>
      <c r="T750" s="157"/>
      <c r="AT750" s="153" t="s">
        <v>181</v>
      </c>
      <c r="AU750" s="153" t="s">
        <v>84</v>
      </c>
      <c r="AV750" s="12" t="s">
        <v>82</v>
      </c>
      <c r="AW750" s="12" t="s">
        <v>32</v>
      </c>
      <c r="AX750" s="12" t="s">
        <v>75</v>
      </c>
      <c r="AY750" s="153" t="s">
        <v>173</v>
      </c>
    </row>
    <row r="751" spans="2:65" s="12" customFormat="1">
      <c r="B751" s="151"/>
      <c r="D751" s="152" t="s">
        <v>181</v>
      </c>
      <c r="E751" s="153" t="s">
        <v>1</v>
      </c>
      <c r="F751" s="154" t="s">
        <v>1120</v>
      </c>
      <c r="H751" s="153" t="s">
        <v>1</v>
      </c>
      <c r="I751" s="155"/>
      <c r="L751" s="151"/>
      <c r="M751" s="156"/>
      <c r="T751" s="157"/>
      <c r="AT751" s="153" t="s">
        <v>181</v>
      </c>
      <c r="AU751" s="153" t="s">
        <v>84</v>
      </c>
      <c r="AV751" s="12" t="s">
        <v>82</v>
      </c>
      <c r="AW751" s="12" t="s">
        <v>32</v>
      </c>
      <c r="AX751" s="12" t="s">
        <v>75</v>
      </c>
      <c r="AY751" s="153" t="s">
        <v>173</v>
      </c>
    </row>
    <row r="752" spans="2:65" s="13" customFormat="1">
      <c r="B752" s="158"/>
      <c r="D752" s="152" t="s">
        <v>181</v>
      </c>
      <c r="E752" s="159" t="s">
        <v>1</v>
      </c>
      <c r="F752" s="160" t="s">
        <v>1131</v>
      </c>
      <c r="H752" s="161">
        <v>100</v>
      </c>
      <c r="I752" s="162"/>
      <c r="L752" s="158"/>
      <c r="M752" s="163"/>
      <c r="T752" s="164"/>
      <c r="AT752" s="159" t="s">
        <v>181</v>
      </c>
      <c r="AU752" s="159" t="s">
        <v>84</v>
      </c>
      <c r="AV752" s="13" t="s">
        <v>84</v>
      </c>
      <c r="AW752" s="13" t="s">
        <v>32</v>
      </c>
      <c r="AX752" s="13" t="s">
        <v>82</v>
      </c>
      <c r="AY752" s="159" t="s">
        <v>173</v>
      </c>
    </row>
    <row r="753" spans="2:65" s="1" customFormat="1" ht="49.15" customHeight="1">
      <c r="B753" s="32"/>
      <c r="C753" s="172" t="s">
        <v>1132</v>
      </c>
      <c r="D753" s="172" t="s">
        <v>269</v>
      </c>
      <c r="E753" s="173" t="s">
        <v>1133</v>
      </c>
      <c r="F753" s="174" t="s">
        <v>1134</v>
      </c>
      <c r="G753" s="175" t="s">
        <v>197</v>
      </c>
      <c r="H753" s="176">
        <v>57.5</v>
      </c>
      <c r="I753" s="177"/>
      <c r="J753" s="178">
        <f>ROUND(I753*H753,2)</f>
        <v>0</v>
      </c>
      <c r="K753" s="179"/>
      <c r="L753" s="180"/>
      <c r="M753" s="181" t="s">
        <v>1</v>
      </c>
      <c r="N753" s="182" t="s">
        <v>40</v>
      </c>
      <c r="P753" s="147">
        <f>O753*H753</f>
        <v>0</v>
      </c>
      <c r="Q753" s="147">
        <v>4.0000000000000001E-3</v>
      </c>
      <c r="R753" s="147">
        <f>Q753*H753</f>
        <v>0.23</v>
      </c>
      <c r="S753" s="147">
        <v>0</v>
      </c>
      <c r="T753" s="148">
        <f>S753*H753</f>
        <v>0</v>
      </c>
      <c r="AR753" s="149" t="s">
        <v>358</v>
      </c>
      <c r="AT753" s="149" t="s">
        <v>269</v>
      </c>
      <c r="AU753" s="149" t="s">
        <v>84</v>
      </c>
      <c r="AY753" s="17" t="s">
        <v>173</v>
      </c>
      <c r="BE753" s="150">
        <f>IF(N753="základní",J753,0)</f>
        <v>0</v>
      </c>
      <c r="BF753" s="150">
        <f>IF(N753="snížená",J753,0)</f>
        <v>0</v>
      </c>
      <c r="BG753" s="150">
        <f>IF(N753="zákl. přenesená",J753,0)</f>
        <v>0</v>
      </c>
      <c r="BH753" s="150">
        <f>IF(N753="sníž. přenesená",J753,0)</f>
        <v>0</v>
      </c>
      <c r="BI753" s="150">
        <f>IF(N753="nulová",J753,0)</f>
        <v>0</v>
      </c>
      <c r="BJ753" s="17" t="s">
        <v>82</v>
      </c>
      <c r="BK753" s="150">
        <f>ROUND(I753*H753,2)</f>
        <v>0</v>
      </c>
      <c r="BL753" s="17" t="s">
        <v>258</v>
      </c>
      <c r="BM753" s="149" t="s">
        <v>1135</v>
      </c>
    </row>
    <row r="754" spans="2:65" s="13" customFormat="1">
      <c r="B754" s="158"/>
      <c r="D754" s="152" t="s">
        <v>181</v>
      </c>
      <c r="E754" s="159" t="s">
        <v>1</v>
      </c>
      <c r="F754" s="160" t="s">
        <v>1136</v>
      </c>
      <c r="H754" s="161">
        <v>57.5</v>
      </c>
      <c r="I754" s="162"/>
      <c r="L754" s="158"/>
      <c r="M754" s="163"/>
      <c r="T754" s="164"/>
      <c r="AT754" s="159" t="s">
        <v>181</v>
      </c>
      <c r="AU754" s="159" t="s">
        <v>84</v>
      </c>
      <c r="AV754" s="13" t="s">
        <v>84</v>
      </c>
      <c r="AW754" s="13" t="s">
        <v>32</v>
      </c>
      <c r="AX754" s="13" t="s">
        <v>82</v>
      </c>
      <c r="AY754" s="159" t="s">
        <v>173</v>
      </c>
    </row>
    <row r="755" spans="2:65" s="1" customFormat="1" ht="44.25" customHeight="1">
      <c r="B755" s="32"/>
      <c r="C755" s="172" t="s">
        <v>1137</v>
      </c>
      <c r="D755" s="172" t="s">
        <v>269</v>
      </c>
      <c r="E755" s="173" t="s">
        <v>1138</v>
      </c>
      <c r="F755" s="174" t="s">
        <v>1139</v>
      </c>
      <c r="G755" s="175" t="s">
        <v>197</v>
      </c>
      <c r="H755" s="176">
        <v>57.5</v>
      </c>
      <c r="I755" s="177"/>
      <c r="J755" s="178">
        <f>ROUND(I755*H755,2)</f>
        <v>0</v>
      </c>
      <c r="K755" s="179"/>
      <c r="L755" s="180"/>
      <c r="M755" s="181" t="s">
        <v>1</v>
      </c>
      <c r="N755" s="182" t="s">
        <v>40</v>
      </c>
      <c r="P755" s="147">
        <f>O755*H755</f>
        <v>0</v>
      </c>
      <c r="Q755" s="147">
        <v>5.5300000000000002E-3</v>
      </c>
      <c r="R755" s="147">
        <f>Q755*H755</f>
        <v>0.31797500000000001</v>
      </c>
      <c r="S755" s="147">
        <v>0</v>
      </c>
      <c r="T755" s="148">
        <f>S755*H755</f>
        <v>0</v>
      </c>
      <c r="AR755" s="149" t="s">
        <v>358</v>
      </c>
      <c r="AT755" s="149" t="s">
        <v>269</v>
      </c>
      <c r="AU755" s="149" t="s">
        <v>84</v>
      </c>
      <c r="AY755" s="17" t="s">
        <v>173</v>
      </c>
      <c r="BE755" s="150">
        <f>IF(N755="základní",J755,0)</f>
        <v>0</v>
      </c>
      <c r="BF755" s="150">
        <f>IF(N755="snížená",J755,0)</f>
        <v>0</v>
      </c>
      <c r="BG755" s="150">
        <f>IF(N755="zákl. přenesená",J755,0)</f>
        <v>0</v>
      </c>
      <c r="BH755" s="150">
        <f>IF(N755="sníž. přenesená",J755,0)</f>
        <v>0</v>
      </c>
      <c r="BI755" s="150">
        <f>IF(N755="nulová",J755,0)</f>
        <v>0</v>
      </c>
      <c r="BJ755" s="17" t="s">
        <v>82</v>
      </c>
      <c r="BK755" s="150">
        <f>ROUND(I755*H755,2)</f>
        <v>0</v>
      </c>
      <c r="BL755" s="17" t="s">
        <v>258</v>
      </c>
      <c r="BM755" s="149" t="s">
        <v>1140</v>
      </c>
    </row>
    <row r="756" spans="2:65" s="13" customFormat="1">
      <c r="B756" s="158"/>
      <c r="D756" s="152" t="s">
        <v>181</v>
      </c>
      <c r="E756" s="159" t="s">
        <v>1</v>
      </c>
      <c r="F756" s="160" t="s">
        <v>1136</v>
      </c>
      <c r="H756" s="161">
        <v>57.5</v>
      </c>
      <c r="I756" s="162"/>
      <c r="L756" s="158"/>
      <c r="M756" s="163"/>
      <c r="T756" s="164"/>
      <c r="AT756" s="159" t="s">
        <v>181</v>
      </c>
      <c r="AU756" s="159" t="s">
        <v>84</v>
      </c>
      <c r="AV756" s="13" t="s">
        <v>84</v>
      </c>
      <c r="AW756" s="13" t="s">
        <v>32</v>
      </c>
      <c r="AX756" s="13" t="s">
        <v>82</v>
      </c>
      <c r="AY756" s="159" t="s">
        <v>173</v>
      </c>
    </row>
    <row r="757" spans="2:65" s="1" customFormat="1" ht="24.2" customHeight="1">
      <c r="B757" s="32"/>
      <c r="C757" s="137" t="s">
        <v>1141</v>
      </c>
      <c r="D757" s="137" t="s">
        <v>175</v>
      </c>
      <c r="E757" s="138" t="s">
        <v>1142</v>
      </c>
      <c r="F757" s="139" t="s">
        <v>1143</v>
      </c>
      <c r="G757" s="140" t="s">
        <v>197</v>
      </c>
      <c r="H757" s="141">
        <v>50</v>
      </c>
      <c r="I757" s="142"/>
      <c r="J757" s="143">
        <f>ROUND(I757*H757,2)</f>
        <v>0</v>
      </c>
      <c r="K757" s="144"/>
      <c r="L757" s="32"/>
      <c r="M757" s="145" t="s">
        <v>1</v>
      </c>
      <c r="N757" s="146" t="s">
        <v>40</v>
      </c>
      <c r="P757" s="147">
        <f>O757*H757</f>
        <v>0</v>
      </c>
      <c r="Q757" s="147">
        <v>3.6000000000000002E-4</v>
      </c>
      <c r="R757" s="147">
        <f>Q757*H757</f>
        <v>1.8000000000000002E-2</v>
      </c>
      <c r="S757" s="147">
        <v>0</v>
      </c>
      <c r="T757" s="148">
        <f>S757*H757</f>
        <v>0</v>
      </c>
      <c r="AR757" s="149" t="s">
        <v>258</v>
      </c>
      <c r="AT757" s="149" t="s">
        <v>175</v>
      </c>
      <c r="AU757" s="149" t="s">
        <v>84</v>
      </c>
      <c r="AY757" s="17" t="s">
        <v>173</v>
      </c>
      <c r="BE757" s="150">
        <f>IF(N757="základní",J757,0)</f>
        <v>0</v>
      </c>
      <c r="BF757" s="150">
        <f>IF(N757="snížená",J757,0)</f>
        <v>0</v>
      </c>
      <c r="BG757" s="150">
        <f>IF(N757="zákl. přenesená",J757,0)</f>
        <v>0</v>
      </c>
      <c r="BH757" s="150">
        <f>IF(N757="sníž. přenesená",J757,0)</f>
        <v>0</v>
      </c>
      <c r="BI757" s="150">
        <f>IF(N757="nulová",J757,0)</f>
        <v>0</v>
      </c>
      <c r="BJ757" s="17" t="s">
        <v>82</v>
      </c>
      <c r="BK757" s="150">
        <f>ROUND(I757*H757,2)</f>
        <v>0</v>
      </c>
      <c r="BL757" s="17" t="s">
        <v>258</v>
      </c>
      <c r="BM757" s="149" t="s">
        <v>1144</v>
      </c>
    </row>
    <row r="758" spans="2:65" s="12" customFormat="1">
      <c r="B758" s="151"/>
      <c r="D758" s="152" t="s">
        <v>181</v>
      </c>
      <c r="E758" s="153" t="s">
        <v>1</v>
      </c>
      <c r="F758" s="154" t="s">
        <v>693</v>
      </c>
      <c r="H758" s="153" t="s">
        <v>1</v>
      </c>
      <c r="I758" s="155"/>
      <c r="L758" s="151"/>
      <c r="M758" s="156"/>
      <c r="T758" s="157"/>
      <c r="AT758" s="153" t="s">
        <v>181</v>
      </c>
      <c r="AU758" s="153" t="s">
        <v>84</v>
      </c>
      <c r="AV758" s="12" t="s">
        <v>82</v>
      </c>
      <c r="AW758" s="12" t="s">
        <v>32</v>
      </c>
      <c r="AX758" s="12" t="s">
        <v>75</v>
      </c>
      <c r="AY758" s="153" t="s">
        <v>173</v>
      </c>
    </row>
    <row r="759" spans="2:65" s="12" customFormat="1">
      <c r="B759" s="151"/>
      <c r="D759" s="152" t="s">
        <v>181</v>
      </c>
      <c r="E759" s="153" t="s">
        <v>1</v>
      </c>
      <c r="F759" s="154" t="s">
        <v>1120</v>
      </c>
      <c r="H759" s="153" t="s">
        <v>1</v>
      </c>
      <c r="I759" s="155"/>
      <c r="L759" s="151"/>
      <c r="M759" s="156"/>
      <c r="T759" s="157"/>
      <c r="AT759" s="153" t="s">
        <v>181</v>
      </c>
      <c r="AU759" s="153" t="s">
        <v>84</v>
      </c>
      <c r="AV759" s="12" t="s">
        <v>82</v>
      </c>
      <c r="AW759" s="12" t="s">
        <v>32</v>
      </c>
      <c r="AX759" s="12" t="s">
        <v>75</v>
      </c>
      <c r="AY759" s="153" t="s">
        <v>173</v>
      </c>
    </row>
    <row r="760" spans="2:65" s="13" customFormat="1">
      <c r="B760" s="158"/>
      <c r="D760" s="152" t="s">
        <v>181</v>
      </c>
      <c r="E760" s="159" t="s">
        <v>1</v>
      </c>
      <c r="F760" s="160" t="s">
        <v>1121</v>
      </c>
      <c r="H760" s="161">
        <v>50</v>
      </c>
      <c r="I760" s="162"/>
      <c r="L760" s="158"/>
      <c r="M760" s="163"/>
      <c r="T760" s="164"/>
      <c r="AT760" s="159" t="s">
        <v>181</v>
      </c>
      <c r="AU760" s="159" t="s">
        <v>84</v>
      </c>
      <c r="AV760" s="13" t="s">
        <v>84</v>
      </c>
      <c r="AW760" s="13" t="s">
        <v>32</v>
      </c>
      <c r="AX760" s="13" t="s">
        <v>82</v>
      </c>
      <c r="AY760" s="159" t="s">
        <v>173</v>
      </c>
    </row>
    <row r="761" spans="2:65" s="1" customFormat="1" ht="49.15" customHeight="1">
      <c r="B761" s="32"/>
      <c r="C761" s="172" t="s">
        <v>1145</v>
      </c>
      <c r="D761" s="172" t="s">
        <v>269</v>
      </c>
      <c r="E761" s="173" t="s">
        <v>1146</v>
      </c>
      <c r="F761" s="174" t="s">
        <v>1147</v>
      </c>
      <c r="G761" s="175" t="s">
        <v>197</v>
      </c>
      <c r="H761" s="176">
        <v>57.5</v>
      </c>
      <c r="I761" s="177"/>
      <c r="J761" s="178">
        <f>ROUND(I761*H761,2)</f>
        <v>0</v>
      </c>
      <c r="K761" s="179"/>
      <c r="L761" s="180"/>
      <c r="M761" s="181" t="s">
        <v>1</v>
      </c>
      <c r="N761" s="182" t="s">
        <v>40</v>
      </c>
      <c r="P761" s="147">
        <f>O761*H761</f>
        <v>0</v>
      </c>
      <c r="Q761" s="147">
        <v>4.7000000000000002E-3</v>
      </c>
      <c r="R761" s="147">
        <f>Q761*H761</f>
        <v>0.27024999999999999</v>
      </c>
      <c r="S761" s="147">
        <v>0</v>
      </c>
      <c r="T761" s="148">
        <f>S761*H761</f>
        <v>0</v>
      </c>
      <c r="AR761" s="149" t="s">
        <v>358</v>
      </c>
      <c r="AT761" s="149" t="s">
        <v>269</v>
      </c>
      <c r="AU761" s="149" t="s">
        <v>84</v>
      </c>
      <c r="AY761" s="17" t="s">
        <v>173</v>
      </c>
      <c r="BE761" s="150">
        <f>IF(N761="základní",J761,0)</f>
        <v>0</v>
      </c>
      <c r="BF761" s="150">
        <f>IF(N761="snížená",J761,0)</f>
        <v>0</v>
      </c>
      <c r="BG761" s="150">
        <f>IF(N761="zákl. přenesená",J761,0)</f>
        <v>0</v>
      </c>
      <c r="BH761" s="150">
        <f>IF(N761="sníž. přenesená",J761,0)</f>
        <v>0</v>
      </c>
      <c r="BI761" s="150">
        <f>IF(N761="nulová",J761,0)</f>
        <v>0</v>
      </c>
      <c r="BJ761" s="17" t="s">
        <v>82</v>
      </c>
      <c r="BK761" s="150">
        <f>ROUND(I761*H761,2)</f>
        <v>0</v>
      </c>
      <c r="BL761" s="17" t="s">
        <v>258</v>
      </c>
      <c r="BM761" s="149" t="s">
        <v>1148</v>
      </c>
    </row>
    <row r="762" spans="2:65" s="12" customFormat="1">
      <c r="B762" s="151"/>
      <c r="D762" s="152" t="s">
        <v>181</v>
      </c>
      <c r="E762" s="153" t="s">
        <v>1</v>
      </c>
      <c r="F762" s="154" t="s">
        <v>1149</v>
      </c>
      <c r="H762" s="153" t="s">
        <v>1</v>
      </c>
      <c r="I762" s="155"/>
      <c r="L762" s="151"/>
      <c r="M762" s="156"/>
      <c r="T762" s="157"/>
      <c r="AT762" s="153" t="s">
        <v>181</v>
      </c>
      <c r="AU762" s="153" t="s">
        <v>84</v>
      </c>
      <c r="AV762" s="12" t="s">
        <v>82</v>
      </c>
      <c r="AW762" s="12" t="s">
        <v>32</v>
      </c>
      <c r="AX762" s="12" t="s">
        <v>75</v>
      </c>
      <c r="AY762" s="153" t="s">
        <v>173</v>
      </c>
    </row>
    <row r="763" spans="2:65" s="13" customFormat="1">
      <c r="B763" s="158"/>
      <c r="D763" s="152" t="s">
        <v>181</v>
      </c>
      <c r="E763" s="159" t="s">
        <v>1</v>
      </c>
      <c r="F763" s="160" t="s">
        <v>1150</v>
      </c>
      <c r="H763" s="161">
        <v>57.5</v>
      </c>
      <c r="I763" s="162"/>
      <c r="L763" s="158"/>
      <c r="M763" s="163"/>
      <c r="T763" s="164"/>
      <c r="AT763" s="159" t="s">
        <v>181</v>
      </c>
      <c r="AU763" s="159" t="s">
        <v>84</v>
      </c>
      <c r="AV763" s="13" t="s">
        <v>84</v>
      </c>
      <c r="AW763" s="13" t="s">
        <v>32</v>
      </c>
      <c r="AX763" s="13" t="s">
        <v>82</v>
      </c>
      <c r="AY763" s="159" t="s">
        <v>173</v>
      </c>
    </row>
    <row r="764" spans="2:65" s="1" customFormat="1" ht="24.2" customHeight="1">
      <c r="B764" s="32"/>
      <c r="C764" s="137" t="s">
        <v>1151</v>
      </c>
      <c r="D764" s="137" t="s">
        <v>175</v>
      </c>
      <c r="E764" s="138" t="s">
        <v>1152</v>
      </c>
      <c r="F764" s="139" t="s">
        <v>1153</v>
      </c>
      <c r="G764" s="140" t="s">
        <v>250</v>
      </c>
      <c r="H764" s="141">
        <v>0.624</v>
      </c>
      <c r="I764" s="142"/>
      <c r="J764" s="143">
        <f>ROUND(I764*H764,2)</f>
        <v>0</v>
      </c>
      <c r="K764" s="144"/>
      <c r="L764" s="32"/>
      <c r="M764" s="145" t="s">
        <v>1</v>
      </c>
      <c r="N764" s="146" t="s">
        <v>40</v>
      </c>
      <c r="P764" s="147">
        <f>O764*H764</f>
        <v>0</v>
      </c>
      <c r="Q764" s="147">
        <v>0</v>
      </c>
      <c r="R764" s="147">
        <f>Q764*H764</f>
        <v>0</v>
      </c>
      <c r="S764" s="147">
        <v>0</v>
      </c>
      <c r="T764" s="148">
        <f>S764*H764</f>
        <v>0</v>
      </c>
      <c r="AR764" s="149" t="s">
        <v>258</v>
      </c>
      <c r="AT764" s="149" t="s">
        <v>175</v>
      </c>
      <c r="AU764" s="149" t="s">
        <v>84</v>
      </c>
      <c r="AY764" s="17" t="s">
        <v>173</v>
      </c>
      <c r="BE764" s="150">
        <f>IF(N764="základní",J764,0)</f>
        <v>0</v>
      </c>
      <c r="BF764" s="150">
        <f>IF(N764="snížená",J764,0)</f>
        <v>0</v>
      </c>
      <c r="BG764" s="150">
        <f>IF(N764="zákl. přenesená",J764,0)</f>
        <v>0</v>
      </c>
      <c r="BH764" s="150">
        <f>IF(N764="sníž. přenesená",J764,0)</f>
        <v>0</v>
      </c>
      <c r="BI764" s="150">
        <f>IF(N764="nulová",J764,0)</f>
        <v>0</v>
      </c>
      <c r="BJ764" s="17" t="s">
        <v>82</v>
      </c>
      <c r="BK764" s="150">
        <f>ROUND(I764*H764,2)</f>
        <v>0</v>
      </c>
      <c r="BL764" s="17" t="s">
        <v>258</v>
      </c>
      <c r="BM764" s="149" t="s">
        <v>1154</v>
      </c>
    </row>
    <row r="765" spans="2:65" s="11" customFormat="1" ht="22.9" customHeight="1">
      <c r="B765" s="125"/>
      <c r="D765" s="126" t="s">
        <v>74</v>
      </c>
      <c r="E765" s="135" t="s">
        <v>1155</v>
      </c>
      <c r="F765" s="135" t="s">
        <v>1156</v>
      </c>
      <c r="I765" s="128"/>
      <c r="J765" s="136">
        <f>BK765</f>
        <v>0</v>
      </c>
      <c r="L765" s="125"/>
      <c r="M765" s="130"/>
      <c r="P765" s="131">
        <f>SUM(P766:P780)</f>
        <v>0</v>
      </c>
      <c r="R765" s="131">
        <f>SUM(R766:R780)</f>
        <v>0.23156200000000002</v>
      </c>
      <c r="T765" s="132">
        <f>SUM(T766:T780)</f>
        <v>3.2399999999999998E-2</v>
      </c>
      <c r="AR765" s="126" t="s">
        <v>84</v>
      </c>
      <c r="AT765" s="133" t="s">
        <v>74</v>
      </c>
      <c r="AU765" s="133" t="s">
        <v>82</v>
      </c>
      <c r="AY765" s="126" t="s">
        <v>173</v>
      </c>
      <c r="BK765" s="134">
        <f>SUM(BK766:BK780)</f>
        <v>0</v>
      </c>
    </row>
    <row r="766" spans="2:65" s="1" customFormat="1" ht="24.2" customHeight="1">
      <c r="B766" s="32"/>
      <c r="C766" s="137" t="s">
        <v>1157</v>
      </c>
      <c r="D766" s="137" t="s">
        <v>175</v>
      </c>
      <c r="E766" s="138" t="s">
        <v>1158</v>
      </c>
      <c r="F766" s="139" t="s">
        <v>1159</v>
      </c>
      <c r="G766" s="140" t="s">
        <v>197</v>
      </c>
      <c r="H766" s="141">
        <v>32.4</v>
      </c>
      <c r="I766" s="142"/>
      <c r="J766" s="143">
        <f>ROUND(I766*H766,2)</f>
        <v>0</v>
      </c>
      <c r="K766" s="144"/>
      <c r="L766" s="32"/>
      <c r="M766" s="145" t="s">
        <v>1</v>
      </c>
      <c r="N766" s="146" t="s">
        <v>40</v>
      </c>
      <c r="P766" s="147">
        <f>O766*H766</f>
        <v>0</v>
      </c>
      <c r="Q766" s="147">
        <v>0</v>
      </c>
      <c r="R766" s="147">
        <f>Q766*H766</f>
        <v>0</v>
      </c>
      <c r="S766" s="147">
        <v>1E-3</v>
      </c>
      <c r="T766" s="148">
        <f>S766*H766</f>
        <v>3.2399999999999998E-2</v>
      </c>
      <c r="AR766" s="149" t="s">
        <v>258</v>
      </c>
      <c r="AT766" s="149" t="s">
        <v>175</v>
      </c>
      <c r="AU766" s="149" t="s">
        <v>84</v>
      </c>
      <c r="AY766" s="17" t="s">
        <v>173</v>
      </c>
      <c r="BE766" s="150">
        <f>IF(N766="základní",J766,0)</f>
        <v>0</v>
      </c>
      <c r="BF766" s="150">
        <f>IF(N766="snížená",J766,0)</f>
        <v>0</v>
      </c>
      <c r="BG766" s="150">
        <f>IF(N766="zákl. přenesená",J766,0)</f>
        <v>0</v>
      </c>
      <c r="BH766" s="150">
        <f>IF(N766="sníž. přenesená",J766,0)</f>
        <v>0</v>
      </c>
      <c r="BI766" s="150">
        <f>IF(N766="nulová",J766,0)</f>
        <v>0</v>
      </c>
      <c r="BJ766" s="17" t="s">
        <v>82</v>
      </c>
      <c r="BK766" s="150">
        <f>ROUND(I766*H766,2)</f>
        <v>0</v>
      </c>
      <c r="BL766" s="17" t="s">
        <v>258</v>
      </c>
      <c r="BM766" s="149" t="s">
        <v>1160</v>
      </c>
    </row>
    <row r="767" spans="2:65" s="12" customFormat="1">
      <c r="B767" s="151"/>
      <c r="D767" s="152" t="s">
        <v>181</v>
      </c>
      <c r="E767" s="153" t="s">
        <v>1</v>
      </c>
      <c r="F767" s="154" t="s">
        <v>1114</v>
      </c>
      <c r="H767" s="153" t="s">
        <v>1</v>
      </c>
      <c r="I767" s="155"/>
      <c r="L767" s="151"/>
      <c r="M767" s="156"/>
      <c r="T767" s="157"/>
      <c r="AT767" s="153" t="s">
        <v>181</v>
      </c>
      <c r="AU767" s="153" t="s">
        <v>84</v>
      </c>
      <c r="AV767" s="12" t="s">
        <v>82</v>
      </c>
      <c r="AW767" s="12" t="s">
        <v>32</v>
      </c>
      <c r="AX767" s="12" t="s">
        <v>75</v>
      </c>
      <c r="AY767" s="153" t="s">
        <v>173</v>
      </c>
    </row>
    <row r="768" spans="2:65" s="13" customFormat="1">
      <c r="B768" s="158"/>
      <c r="D768" s="152" t="s">
        <v>181</v>
      </c>
      <c r="E768" s="159" t="s">
        <v>1</v>
      </c>
      <c r="F768" s="160" t="s">
        <v>1115</v>
      </c>
      <c r="H768" s="161">
        <v>32.4</v>
      </c>
      <c r="I768" s="162"/>
      <c r="L768" s="158"/>
      <c r="M768" s="163"/>
      <c r="T768" s="164"/>
      <c r="AT768" s="159" t="s">
        <v>181</v>
      </c>
      <c r="AU768" s="159" t="s">
        <v>84</v>
      </c>
      <c r="AV768" s="13" t="s">
        <v>84</v>
      </c>
      <c r="AW768" s="13" t="s">
        <v>32</v>
      </c>
      <c r="AX768" s="13" t="s">
        <v>82</v>
      </c>
      <c r="AY768" s="159" t="s">
        <v>173</v>
      </c>
    </row>
    <row r="769" spans="2:65" s="1" customFormat="1" ht="55.5" customHeight="1">
      <c r="B769" s="32"/>
      <c r="C769" s="137" t="s">
        <v>1161</v>
      </c>
      <c r="D769" s="137" t="s">
        <v>175</v>
      </c>
      <c r="E769" s="138" t="s">
        <v>1162</v>
      </c>
      <c r="F769" s="139" t="s">
        <v>1163</v>
      </c>
      <c r="G769" s="140" t="s">
        <v>197</v>
      </c>
      <c r="H769" s="141">
        <v>100</v>
      </c>
      <c r="I769" s="142"/>
      <c r="J769" s="143">
        <f>ROUND(I769*H769,2)</f>
        <v>0</v>
      </c>
      <c r="K769" s="144"/>
      <c r="L769" s="32"/>
      <c r="M769" s="145" t="s">
        <v>1</v>
      </c>
      <c r="N769" s="146" t="s">
        <v>40</v>
      </c>
      <c r="P769" s="147">
        <f>O769*H769</f>
        <v>0</v>
      </c>
      <c r="Q769" s="147">
        <v>2.0000000000000001E-4</v>
      </c>
      <c r="R769" s="147">
        <f>Q769*H769</f>
        <v>0.02</v>
      </c>
      <c r="S769" s="147">
        <v>0</v>
      </c>
      <c r="T769" s="148">
        <f>S769*H769</f>
        <v>0</v>
      </c>
      <c r="AR769" s="149" t="s">
        <v>258</v>
      </c>
      <c r="AT769" s="149" t="s">
        <v>175</v>
      </c>
      <c r="AU769" s="149" t="s">
        <v>84</v>
      </c>
      <c r="AY769" s="17" t="s">
        <v>173</v>
      </c>
      <c r="BE769" s="150">
        <f>IF(N769="základní",J769,0)</f>
        <v>0</v>
      </c>
      <c r="BF769" s="150">
        <f>IF(N769="snížená",J769,0)</f>
        <v>0</v>
      </c>
      <c r="BG769" s="150">
        <f>IF(N769="zákl. přenesená",J769,0)</f>
        <v>0</v>
      </c>
      <c r="BH769" s="150">
        <f>IF(N769="sníž. přenesená",J769,0)</f>
        <v>0</v>
      </c>
      <c r="BI769" s="150">
        <f>IF(N769="nulová",J769,0)</f>
        <v>0</v>
      </c>
      <c r="BJ769" s="17" t="s">
        <v>82</v>
      </c>
      <c r="BK769" s="150">
        <f>ROUND(I769*H769,2)</f>
        <v>0</v>
      </c>
      <c r="BL769" s="17" t="s">
        <v>258</v>
      </c>
      <c r="BM769" s="149" t="s">
        <v>1164</v>
      </c>
    </row>
    <row r="770" spans="2:65" s="12" customFormat="1">
      <c r="B770" s="151"/>
      <c r="D770" s="152" t="s">
        <v>181</v>
      </c>
      <c r="E770" s="153" t="s">
        <v>1</v>
      </c>
      <c r="F770" s="154" t="s">
        <v>693</v>
      </c>
      <c r="H770" s="153" t="s">
        <v>1</v>
      </c>
      <c r="I770" s="155"/>
      <c r="L770" s="151"/>
      <c r="M770" s="156"/>
      <c r="T770" s="157"/>
      <c r="AT770" s="153" t="s">
        <v>181</v>
      </c>
      <c r="AU770" s="153" t="s">
        <v>84</v>
      </c>
      <c r="AV770" s="12" t="s">
        <v>82</v>
      </c>
      <c r="AW770" s="12" t="s">
        <v>32</v>
      </c>
      <c r="AX770" s="12" t="s">
        <v>75</v>
      </c>
      <c r="AY770" s="153" t="s">
        <v>173</v>
      </c>
    </row>
    <row r="771" spans="2:65" s="12" customFormat="1">
      <c r="B771" s="151"/>
      <c r="D771" s="152" t="s">
        <v>181</v>
      </c>
      <c r="E771" s="153" t="s">
        <v>1</v>
      </c>
      <c r="F771" s="154" t="s">
        <v>1165</v>
      </c>
      <c r="H771" s="153" t="s">
        <v>1</v>
      </c>
      <c r="I771" s="155"/>
      <c r="L771" s="151"/>
      <c r="M771" s="156"/>
      <c r="T771" s="157"/>
      <c r="AT771" s="153" t="s">
        <v>181</v>
      </c>
      <c r="AU771" s="153" t="s">
        <v>84</v>
      </c>
      <c r="AV771" s="12" t="s">
        <v>82</v>
      </c>
      <c r="AW771" s="12" t="s">
        <v>32</v>
      </c>
      <c r="AX771" s="12" t="s">
        <v>75</v>
      </c>
      <c r="AY771" s="153" t="s">
        <v>173</v>
      </c>
    </row>
    <row r="772" spans="2:65" s="13" customFormat="1">
      <c r="B772" s="158"/>
      <c r="D772" s="152" t="s">
        <v>181</v>
      </c>
      <c r="E772" s="159" t="s">
        <v>1</v>
      </c>
      <c r="F772" s="160" t="s">
        <v>1131</v>
      </c>
      <c r="H772" s="161">
        <v>100</v>
      </c>
      <c r="I772" s="162"/>
      <c r="L772" s="158"/>
      <c r="M772" s="163"/>
      <c r="T772" s="164"/>
      <c r="AT772" s="159" t="s">
        <v>181</v>
      </c>
      <c r="AU772" s="159" t="s">
        <v>84</v>
      </c>
      <c r="AV772" s="13" t="s">
        <v>84</v>
      </c>
      <c r="AW772" s="13" t="s">
        <v>32</v>
      </c>
      <c r="AX772" s="13" t="s">
        <v>82</v>
      </c>
      <c r="AY772" s="159" t="s">
        <v>173</v>
      </c>
    </row>
    <row r="773" spans="2:65" s="1" customFormat="1" ht="24.2" customHeight="1">
      <c r="B773" s="32"/>
      <c r="C773" s="172" t="s">
        <v>1166</v>
      </c>
      <c r="D773" s="172" t="s">
        <v>269</v>
      </c>
      <c r="E773" s="173" t="s">
        <v>1167</v>
      </c>
      <c r="F773" s="174" t="s">
        <v>1168</v>
      </c>
      <c r="G773" s="175" t="s">
        <v>197</v>
      </c>
      <c r="H773" s="176">
        <v>102</v>
      </c>
      <c r="I773" s="177"/>
      <c r="J773" s="178">
        <f>ROUND(I773*H773,2)</f>
        <v>0</v>
      </c>
      <c r="K773" s="179"/>
      <c r="L773" s="180"/>
      <c r="M773" s="181" t="s">
        <v>1</v>
      </c>
      <c r="N773" s="182" t="s">
        <v>40</v>
      </c>
      <c r="P773" s="147">
        <f>O773*H773</f>
        <v>0</v>
      </c>
      <c r="Q773" s="147">
        <v>2E-3</v>
      </c>
      <c r="R773" s="147">
        <f>Q773*H773</f>
        <v>0.20400000000000001</v>
      </c>
      <c r="S773" s="147">
        <v>0</v>
      </c>
      <c r="T773" s="148">
        <f>S773*H773</f>
        <v>0</v>
      </c>
      <c r="AR773" s="149" t="s">
        <v>358</v>
      </c>
      <c r="AT773" s="149" t="s">
        <v>269</v>
      </c>
      <c r="AU773" s="149" t="s">
        <v>84</v>
      </c>
      <c r="AY773" s="17" t="s">
        <v>173</v>
      </c>
      <c r="BE773" s="150">
        <f>IF(N773="základní",J773,0)</f>
        <v>0</v>
      </c>
      <c r="BF773" s="150">
        <f>IF(N773="snížená",J773,0)</f>
        <v>0</v>
      </c>
      <c r="BG773" s="150">
        <f>IF(N773="zákl. přenesená",J773,0)</f>
        <v>0</v>
      </c>
      <c r="BH773" s="150">
        <f>IF(N773="sníž. přenesená",J773,0)</f>
        <v>0</v>
      </c>
      <c r="BI773" s="150">
        <f>IF(N773="nulová",J773,0)</f>
        <v>0</v>
      </c>
      <c r="BJ773" s="17" t="s">
        <v>82</v>
      </c>
      <c r="BK773" s="150">
        <f>ROUND(I773*H773,2)</f>
        <v>0</v>
      </c>
      <c r="BL773" s="17" t="s">
        <v>258</v>
      </c>
      <c r="BM773" s="149" t="s">
        <v>1169</v>
      </c>
    </row>
    <row r="774" spans="2:65" s="13" customFormat="1">
      <c r="B774" s="158"/>
      <c r="D774" s="152" t="s">
        <v>181</v>
      </c>
      <c r="E774" s="159" t="s">
        <v>1</v>
      </c>
      <c r="F774" s="160" t="s">
        <v>1131</v>
      </c>
      <c r="H774" s="161">
        <v>100</v>
      </c>
      <c r="I774" s="162"/>
      <c r="L774" s="158"/>
      <c r="M774" s="163"/>
      <c r="T774" s="164"/>
      <c r="AT774" s="159" t="s">
        <v>181</v>
      </c>
      <c r="AU774" s="159" t="s">
        <v>84</v>
      </c>
      <c r="AV774" s="13" t="s">
        <v>84</v>
      </c>
      <c r="AW774" s="13" t="s">
        <v>32</v>
      </c>
      <c r="AX774" s="13" t="s">
        <v>75</v>
      </c>
      <c r="AY774" s="159" t="s">
        <v>173</v>
      </c>
    </row>
    <row r="775" spans="2:65" s="13" customFormat="1">
      <c r="B775" s="158"/>
      <c r="D775" s="152" t="s">
        <v>181</v>
      </c>
      <c r="E775" s="159" t="s">
        <v>1</v>
      </c>
      <c r="F775" s="160" t="s">
        <v>1170</v>
      </c>
      <c r="H775" s="161">
        <v>102</v>
      </c>
      <c r="I775" s="162"/>
      <c r="L775" s="158"/>
      <c r="M775" s="163"/>
      <c r="T775" s="164"/>
      <c r="AT775" s="159" t="s">
        <v>181</v>
      </c>
      <c r="AU775" s="159" t="s">
        <v>84</v>
      </c>
      <c r="AV775" s="13" t="s">
        <v>84</v>
      </c>
      <c r="AW775" s="13" t="s">
        <v>32</v>
      </c>
      <c r="AX775" s="13" t="s">
        <v>82</v>
      </c>
      <c r="AY775" s="159" t="s">
        <v>173</v>
      </c>
    </row>
    <row r="776" spans="2:65" s="1" customFormat="1" ht="24.2" customHeight="1">
      <c r="B776" s="32"/>
      <c r="C776" s="137" t="s">
        <v>1171</v>
      </c>
      <c r="D776" s="137" t="s">
        <v>175</v>
      </c>
      <c r="E776" s="138" t="s">
        <v>1172</v>
      </c>
      <c r="F776" s="139" t="s">
        <v>1173</v>
      </c>
      <c r="G776" s="140" t="s">
        <v>307</v>
      </c>
      <c r="H776" s="141">
        <v>19.899999999999999</v>
      </c>
      <c r="I776" s="142"/>
      <c r="J776" s="143">
        <f>ROUND(I776*H776,2)</f>
        <v>0</v>
      </c>
      <c r="K776" s="144"/>
      <c r="L776" s="32"/>
      <c r="M776" s="145" t="s">
        <v>1</v>
      </c>
      <c r="N776" s="146" t="s">
        <v>40</v>
      </c>
      <c r="P776" s="147">
        <f>O776*H776</f>
        <v>0</v>
      </c>
      <c r="Q776" s="147">
        <v>0</v>
      </c>
      <c r="R776" s="147">
        <f>Q776*H776</f>
        <v>0</v>
      </c>
      <c r="S776" s="147">
        <v>0</v>
      </c>
      <c r="T776" s="148">
        <f>S776*H776</f>
        <v>0</v>
      </c>
      <c r="AR776" s="149" t="s">
        <v>258</v>
      </c>
      <c r="AT776" s="149" t="s">
        <v>175</v>
      </c>
      <c r="AU776" s="149" t="s">
        <v>84</v>
      </c>
      <c r="AY776" s="17" t="s">
        <v>173</v>
      </c>
      <c r="BE776" s="150">
        <f>IF(N776="základní",J776,0)</f>
        <v>0</v>
      </c>
      <c r="BF776" s="150">
        <f>IF(N776="snížená",J776,0)</f>
        <v>0</v>
      </c>
      <c r="BG776" s="150">
        <f>IF(N776="zákl. přenesená",J776,0)</f>
        <v>0</v>
      </c>
      <c r="BH776" s="150">
        <f>IF(N776="sníž. přenesená",J776,0)</f>
        <v>0</v>
      </c>
      <c r="BI776" s="150">
        <f>IF(N776="nulová",J776,0)</f>
        <v>0</v>
      </c>
      <c r="BJ776" s="17" t="s">
        <v>82</v>
      </c>
      <c r="BK776" s="150">
        <f>ROUND(I776*H776,2)</f>
        <v>0</v>
      </c>
      <c r="BL776" s="17" t="s">
        <v>258</v>
      </c>
      <c r="BM776" s="149" t="s">
        <v>1174</v>
      </c>
    </row>
    <row r="777" spans="2:65" s="13" customFormat="1">
      <c r="B777" s="158"/>
      <c r="D777" s="152" t="s">
        <v>181</v>
      </c>
      <c r="E777" s="159" t="s">
        <v>1</v>
      </c>
      <c r="F777" s="160" t="s">
        <v>1175</v>
      </c>
      <c r="H777" s="161">
        <v>19.899999999999999</v>
      </c>
      <c r="I777" s="162"/>
      <c r="L777" s="158"/>
      <c r="M777" s="163"/>
      <c r="T777" s="164"/>
      <c r="AT777" s="159" t="s">
        <v>181</v>
      </c>
      <c r="AU777" s="159" t="s">
        <v>84</v>
      </c>
      <c r="AV777" s="13" t="s">
        <v>84</v>
      </c>
      <c r="AW777" s="13" t="s">
        <v>32</v>
      </c>
      <c r="AX777" s="13" t="s">
        <v>82</v>
      </c>
      <c r="AY777" s="159" t="s">
        <v>173</v>
      </c>
    </row>
    <row r="778" spans="2:65" s="1" customFormat="1" ht="24.2" customHeight="1">
      <c r="B778" s="32"/>
      <c r="C778" s="172" t="s">
        <v>1176</v>
      </c>
      <c r="D778" s="172" t="s">
        <v>269</v>
      </c>
      <c r="E778" s="173" t="s">
        <v>1177</v>
      </c>
      <c r="F778" s="174" t="s">
        <v>1178</v>
      </c>
      <c r="G778" s="175" t="s">
        <v>307</v>
      </c>
      <c r="H778" s="176">
        <v>19.899999999999999</v>
      </c>
      <c r="I778" s="177"/>
      <c r="J778" s="178">
        <f>ROUND(I778*H778,2)</f>
        <v>0</v>
      </c>
      <c r="K778" s="179"/>
      <c r="L778" s="180"/>
      <c r="M778" s="181" t="s">
        <v>1</v>
      </c>
      <c r="N778" s="182" t="s">
        <v>40</v>
      </c>
      <c r="P778" s="147">
        <f>O778*H778</f>
        <v>0</v>
      </c>
      <c r="Q778" s="147">
        <v>3.8000000000000002E-4</v>
      </c>
      <c r="R778" s="147">
        <f>Q778*H778</f>
        <v>7.5620000000000001E-3</v>
      </c>
      <c r="S778" s="147">
        <v>0</v>
      </c>
      <c r="T778" s="148">
        <f>S778*H778</f>
        <v>0</v>
      </c>
      <c r="AR778" s="149" t="s">
        <v>358</v>
      </c>
      <c r="AT778" s="149" t="s">
        <v>269</v>
      </c>
      <c r="AU778" s="149" t="s">
        <v>84</v>
      </c>
      <c r="AY778" s="17" t="s">
        <v>173</v>
      </c>
      <c r="BE778" s="150">
        <f>IF(N778="základní",J778,0)</f>
        <v>0</v>
      </c>
      <c r="BF778" s="150">
        <f>IF(N778="snížená",J778,0)</f>
        <v>0</v>
      </c>
      <c r="BG778" s="150">
        <f>IF(N778="zákl. přenesená",J778,0)</f>
        <v>0</v>
      </c>
      <c r="BH778" s="150">
        <f>IF(N778="sníž. přenesená",J778,0)</f>
        <v>0</v>
      </c>
      <c r="BI778" s="150">
        <f>IF(N778="nulová",J778,0)</f>
        <v>0</v>
      </c>
      <c r="BJ778" s="17" t="s">
        <v>82</v>
      </c>
      <c r="BK778" s="150">
        <f>ROUND(I778*H778,2)</f>
        <v>0</v>
      </c>
      <c r="BL778" s="17" t="s">
        <v>258</v>
      </c>
      <c r="BM778" s="149" t="s">
        <v>1179</v>
      </c>
    </row>
    <row r="779" spans="2:65" s="13" customFormat="1">
      <c r="B779" s="158"/>
      <c r="D779" s="152" t="s">
        <v>181</v>
      </c>
      <c r="E779" s="159" t="s">
        <v>1</v>
      </c>
      <c r="F779" s="160" t="s">
        <v>1180</v>
      </c>
      <c r="H779" s="161">
        <v>19.899999999999999</v>
      </c>
      <c r="I779" s="162"/>
      <c r="L779" s="158"/>
      <c r="M779" s="163"/>
      <c r="T779" s="164"/>
      <c r="AT779" s="159" t="s">
        <v>181</v>
      </c>
      <c r="AU779" s="159" t="s">
        <v>84</v>
      </c>
      <c r="AV779" s="13" t="s">
        <v>84</v>
      </c>
      <c r="AW779" s="13" t="s">
        <v>32</v>
      </c>
      <c r="AX779" s="13" t="s">
        <v>82</v>
      </c>
      <c r="AY779" s="159" t="s">
        <v>173</v>
      </c>
    </row>
    <row r="780" spans="2:65" s="1" customFormat="1" ht="24.2" customHeight="1">
      <c r="B780" s="32"/>
      <c r="C780" s="137" t="s">
        <v>1181</v>
      </c>
      <c r="D780" s="137" t="s">
        <v>175</v>
      </c>
      <c r="E780" s="138" t="s">
        <v>1182</v>
      </c>
      <c r="F780" s="139" t="s">
        <v>1183</v>
      </c>
      <c r="G780" s="140" t="s">
        <v>250</v>
      </c>
      <c r="H780" s="141">
        <v>0.23200000000000001</v>
      </c>
      <c r="I780" s="142"/>
      <c r="J780" s="143">
        <f>ROUND(I780*H780,2)</f>
        <v>0</v>
      </c>
      <c r="K780" s="144"/>
      <c r="L780" s="32"/>
      <c r="M780" s="145" t="s">
        <v>1</v>
      </c>
      <c r="N780" s="146" t="s">
        <v>40</v>
      </c>
      <c r="P780" s="147">
        <f>O780*H780</f>
        <v>0</v>
      </c>
      <c r="Q780" s="147">
        <v>0</v>
      </c>
      <c r="R780" s="147">
        <f>Q780*H780</f>
        <v>0</v>
      </c>
      <c r="S780" s="147">
        <v>0</v>
      </c>
      <c r="T780" s="148">
        <f>S780*H780</f>
        <v>0</v>
      </c>
      <c r="AR780" s="149" t="s">
        <v>258</v>
      </c>
      <c r="AT780" s="149" t="s">
        <v>175</v>
      </c>
      <c r="AU780" s="149" t="s">
        <v>84</v>
      </c>
      <c r="AY780" s="17" t="s">
        <v>173</v>
      </c>
      <c r="BE780" s="150">
        <f>IF(N780="základní",J780,0)</f>
        <v>0</v>
      </c>
      <c r="BF780" s="150">
        <f>IF(N780="snížená",J780,0)</f>
        <v>0</v>
      </c>
      <c r="BG780" s="150">
        <f>IF(N780="zákl. přenesená",J780,0)</f>
        <v>0</v>
      </c>
      <c r="BH780" s="150">
        <f>IF(N780="sníž. přenesená",J780,0)</f>
        <v>0</v>
      </c>
      <c r="BI780" s="150">
        <f>IF(N780="nulová",J780,0)</f>
        <v>0</v>
      </c>
      <c r="BJ780" s="17" t="s">
        <v>82</v>
      </c>
      <c r="BK780" s="150">
        <f>ROUND(I780*H780,2)</f>
        <v>0</v>
      </c>
      <c r="BL780" s="17" t="s">
        <v>258</v>
      </c>
      <c r="BM780" s="149" t="s">
        <v>1184</v>
      </c>
    </row>
    <row r="781" spans="2:65" s="11" customFormat="1" ht="22.9" customHeight="1">
      <c r="B781" s="125"/>
      <c r="D781" s="126" t="s">
        <v>74</v>
      </c>
      <c r="E781" s="135" t="s">
        <v>1185</v>
      </c>
      <c r="F781" s="135" t="s">
        <v>1186</v>
      </c>
      <c r="I781" s="128"/>
      <c r="J781" s="136">
        <f>BK781</f>
        <v>0</v>
      </c>
      <c r="L781" s="125"/>
      <c r="M781" s="130"/>
      <c r="P781" s="131">
        <f>SUM(P782:P784)</f>
        <v>0</v>
      </c>
      <c r="R781" s="131">
        <f>SUM(R782:R784)</f>
        <v>4.4000000000000002E-4</v>
      </c>
      <c r="T781" s="132">
        <f>SUM(T782:T784)</f>
        <v>0</v>
      </c>
      <c r="AR781" s="126" t="s">
        <v>84</v>
      </c>
      <c r="AT781" s="133" t="s">
        <v>74</v>
      </c>
      <c r="AU781" s="133" t="s">
        <v>82</v>
      </c>
      <c r="AY781" s="126" t="s">
        <v>173</v>
      </c>
      <c r="BK781" s="134">
        <f>SUM(BK782:BK784)</f>
        <v>0</v>
      </c>
    </row>
    <row r="782" spans="2:65" s="1" customFormat="1" ht="37.9" customHeight="1">
      <c r="B782" s="32"/>
      <c r="C782" s="137" t="s">
        <v>1187</v>
      </c>
      <c r="D782" s="137" t="s">
        <v>175</v>
      </c>
      <c r="E782" s="138" t="s">
        <v>1188</v>
      </c>
      <c r="F782" s="139" t="s">
        <v>1189</v>
      </c>
      <c r="G782" s="140" t="s">
        <v>313</v>
      </c>
      <c r="H782" s="141">
        <v>1</v>
      </c>
      <c r="I782" s="142"/>
      <c r="J782" s="143">
        <f>ROUND(I782*H782,2)</f>
        <v>0</v>
      </c>
      <c r="K782" s="144"/>
      <c r="L782" s="32"/>
      <c r="M782" s="145" t="s">
        <v>1</v>
      </c>
      <c r="N782" s="146" t="s">
        <v>40</v>
      </c>
      <c r="P782" s="147">
        <f>O782*H782</f>
        <v>0</v>
      </c>
      <c r="Q782" s="147">
        <v>0</v>
      </c>
      <c r="R782" s="147">
        <f>Q782*H782</f>
        <v>0</v>
      </c>
      <c r="S782" s="147">
        <v>0</v>
      </c>
      <c r="T782" s="148">
        <f>S782*H782</f>
        <v>0</v>
      </c>
      <c r="AR782" s="149" t="s">
        <v>258</v>
      </c>
      <c r="AT782" s="149" t="s">
        <v>175</v>
      </c>
      <c r="AU782" s="149" t="s">
        <v>84</v>
      </c>
      <c r="AY782" s="17" t="s">
        <v>173</v>
      </c>
      <c r="BE782" s="150">
        <f>IF(N782="základní",J782,0)</f>
        <v>0</v>
      </c>
      <c r="BF782" s="150">
        <f>IF(N782="snížená",J782,0)</f>
        <v>0</v>
      </c>
      <c r="BG782" s="150">
        <f>IF(N782="zákl. přenesená",J782,0)</f>
        <v>0</v>
      </c>
      <c r="BH782" s="150">
        <f>IF(N782="sníž. přenesená",J782,0)</f>
        <v>0</v>
      </c>
      <c r="BI782" s="150">
        <f>IF(N782="nulová",J782,0)</f>
        <v>0</v>
      </c>
      <c r="BJ782" s="17" t="s">
        <v>82</v>
      </c>
      <c r="BK782" s="150">
        <f>ROUND(I782*H782,2)</f>
        <v>0</v>
      </c>
      <c r="BL782" s="17" t="s">
        <v>258</v>
      </c>
      <c r="BM782" s="149" t="s">
        <v>1190</v>
      </c>
    </row>
    <row r="783" spans="2:65" s="13" customFormat="1">
      <c r="B783" s="158"/>
      <c r="D783" s="152" t="s">
        <v>181</v>
      </c>
      <c r="E783" s="159" t="s">
        <v>1</v>
      </c>
      <c r="F783" s="160" t="s">
        <v>422</v>
      </c>
      <c r="H783" s="161">
        <v>1</v>
      </c>
      <c r="I783" s="162"/>
      <c r="L783" s="158"/>
      <c r="M783" s="163"/>
      <c r="T783" s="164"/>
      <c r="AT783" s="159" t="s">
        <v>181</v>
      </c>
      <c r="AU783" s="159" t="s">
        <v>84</v>
      </c>
      <c r="AV783" s="13" t="s">
        <v>84</v>
      </c>
      <c r="AW783" s="13" t="s">
        <v>32</v>
      </c>
      <c r="AX783" s="13" t="s">
        <v>82</v>
      </c>
      <c r="AY783" s="159" t="s">
        <v>173</v>
      </c>
    </row>
    <row r="784" spans="2:65" s="1" customFormat="1" ht="44.25" customHeight="1">
      <c r="B784" s="32"/>
      <c r="C784" s="172" t="s">
        <v>1191</v>
      </c>
      <c r="D784" s="172" t="s">
        <v>269</v>
      </c>
      <c r="E784" s="173" t="s">
        <v>1192</v>
      </c>
      <c r="F784" s="174" t="s">
        <v>1193</v>
      </c>
      <c r="G784" s="175" t="s">
        <v>313</v>
      </c>
      <c r="H784" s="176">
        <v>1</v>
      </c>
      <c r="I784" s="177"/>
      <c r="J784" s="178">
        <f>ROUND(I784*H784,2)</f>
        <v>0</v>
      </c>
      <c r="K784" s="179"/>
      <c r="L784" s="180"/>
      <c r="M784" s="181" t="s">
        <v>1</v>
      </c>
      <c r="N784" s="182" t="s">
        <v>40</v>
      </c>
      <c r="P784" s="147">
        <f>O784*H784</f>
        <v>0</v>
      </c>
      <c r="Q784" s="147">
        <v>4.4000000000000002E-4</v>
      </c>
      <c r="R784" s="147">
        <f>Q784*H784</f>
        <v>4.4000000000000002E-4</v>
      </c>
      <c r="S784" s="147">
        <v>0</v>
      </c>
      <c r="T784" s="148">
        <f>S784*H784</f>
        <v>0</v>
      </c>
      <c r="AR784" s="149" t="s">
        <v>358</v>
      </c>
      <c r="AT784" s="149" t="s">
        <v>269</v>
      </c>
      <c r="AU784" s="149" t="s">
        <v>84</v>
      </c>
      <c r="AY784" s="17" t="s">
        <v>173</v>
      </c>
      <c r="BE784" s="150">
        <f>IF(N784="základní",J784,0)</f>
        <v>0</v>
      </c>
      <c r="BF784" s="150">
        <f>IF(N784="snížená",J784,0)</f>
        <v>0</v>
      </c>
      <c r="BG784" s="150">
        <f>IF(N784="zákl. přenesená",J784,0)</f>
        <v>0</v>
      </c>
      <c r="BH784" s="150">
        <f>IF(N784="sníž. přenesená",J784,0)</f>
        <v>0</v>
      </c>
      <c r="BI784" s="150">
        <f>IF(N784="nulová",J784,0)</f>
        <v>0</v>
      </c>
      <c r="BJ784" s="17" t="s">
        <v>82</v>
      </c>
      <c r="BK784" s="150">
        <f>ROUND(I784*H784,2)</f>
        <v>0</v>
      </c>
      <c r="BL784" s="17" t="s">
        <v>258</v>
      </c>
      <c r="BM784" s="149" t="s">
        <v>1194</v>
      </c>
    </row>
    <row r="785" spans="2:65" s="11" customFormat="1" ht="22.9" customHeight="1">
      <c r="B785" s="125"/>
      <c r="D785" s="126" t="s">
        <v>74</v>
      </c>
      <c r="E785" s="135" t="s">
        <v>1195</v>
      </c>
      <c r="F785" s="135" t="s">
        <v>1196</v>
      </c>
      <c r="I785" s="128"/>
      <c r="J785" s="136">
        <f>BK785</f>
        <v>0</v>
      </c>
      <c r="L785" s="125"/>
      <c r="M785" s="130"/>
      <c r="P785" s="131">
        <f>SUM(P786:P807)</f>
        <v>0</v>
      </c>
      <c r="R785" s="131">
        <f>SUM(R786:R807)</f>
        <v>0.140545</v>
      </c>
      <c r="T785" s="132">
        <f>SUM(T786:T807)</f>
        <v>0</v>
      </c>
      <c r="AR785" s="126" t="s">
        <v>84</v>
      </c>
      <c r="AT785" s="133" t="s">
        <v>74</v>
      </c>
      <c r="AU785" s="133" t="s">
        <v>82</v>
      </c>
      <c r="AY785" s="126" t="s">
        <v>173</v>
      </c>
      <c r="BK785" s="134">
        <f>SUM(BK786:BK807)</f>
        <v>0</v>
      </c>
    </row>
    <row r="786" spans="2:65" s="1" customFormat="1" ht="24.2" customHeight="1">
      <c r="B786" s="32"/>
      <c r="C786" s="137" t="s">
        <v>1197</v>
      </c>
      <c r="D786" s="137" t="s">
        <v>175</v>
      </c>
      <c r="E786" s="138" t="s">
        <v>1198</v>
      </c>
      <c r="F786" s="139" t="s">
        <v>1199</v>
      </c>
      <c r="G786" s="140" t="s">
        <v>307</v>
      </c>
      <c r="H786" s="141">
        <v>14</v>
      </c>
      <c r="I786" s="142"/>
      <c r="J786" s="143">
        <f>ROUND(I786*H786,2)</f>
        <v>0</v>
      </c>
      <c r="K786" s="144"/>
      <c r="L786" s="32"/>
      <c r="M786" s="145" t="s">
        <v>1</v>
      </c>
      <c r="N786" s="146" t="s">
        <v>40</v>
      </c>
      <c r="P786" s="147">
        <f>O786*H786</f>
        <v>0</v>
      </c>
      <c r="Q786" s="147">
        <v>2.2799999999999999E-3</v>
      </c>
      <c r="R786" s="147">
        <f>Q786*H786</f>
        <v>3.1919999999999997E-2</v>
      </c>
      <c r="S786" s="147">
        <v>0</v>
      </c>
      <c r="T786" s="148">
        <f>S786*H786</f>
        <v>0</v>
      </c>
      <c r="AR786" s="149" t="s">
        <v>258</v>
      </c>
      <c r="AT786" s="149" t="s">
        <v>175</v>
      </c>
      <c r="AU786" s="149" t="s">
        <v>84</v>
      </c>
      <c r="AY786" s="17" t="s">
        <v>173</v>
      </c>
      <c r="BE786" s="150">
        <f>IF(N786="základní",J786,0)</f>
        <v>0</v>
      </c>
      <c r="BF786" s="150">
        <f>IF(N786="snížená",J786,0)</f>
        <v>0</v>
      </c>
      <c r="BG786" s="150">
        <f>IF(N786="zákl. přenesená",J786,0)</f>
        <v>0</v>
      </c>
      <c r="BH786" s="150">
        <f>IF(N786="sníž. přenesená",J786,0)</f>
        <v>0</v>
      </c>
      <c r="BI786" s="150">
        <f>IF(N786="nulová",J786,0)</f>
        <v>0</v>
      </c>
      <c r="BJ786" s="17" t="s">
        <v>82</v>
      </c>
      <c r="BK786" s="150">
        <f>ROUND(I786*H786,2)</f>
        <v>0</v>
      </c>
      <c r="BL786" s="17" t="s">
        <v>258</v>
      </c>
      <c r="BM786" s="149" t="s">
        <v>1200</v>
      </c>
    </row>
    <row r="787" spans="2:65" s="12" customFormat="1">
      <c r="B787" s="151"/>
      <c r="D787" s="152" t="s">
        <v>181</v>
      </c>
      <c r="E787" s="153" t="s">
        <v>1</v>
      </c>
      <c r="F787" s="154" t="s">
        <v>1201</v>
      </c>
      <c r="H787" s="153" t="s">
        <v>1</v>
      </c>
      <c r="I787" s="155"/>
      <c r="L787" s="151"/>
      <c r="M787" s="156"/>
      <c r="T787" s="157"/>
      <c r="AT787" s="153" t="s">
        <v>181</v>
      </c>
      <c r="AU787" s="153" t="s">
        <v>84</v>
      </c>
      <c r="AV787" s="12" t="s">
        <v>82</v>
      </c>
      <c r="AW787" s="12" t="s">
        <v>32</v>
      </c>
      <c r="AX787" s="12" t="s">
        <v>75</v>
      </c>
      <c r="AY787" s="153" t="s">
        <v>173</v>
      </c>
    </row>
    <row r="788" spans="2:65" s="13" customFormat="1">
      <c r="B788" s="158"/>
      <c r="D788" s="152" t="s">
        <v>181</v>
      </c>
      <c r="E788" s="159" t="s">
        <v>1</v>
      </c>
      <c r="F788" s="160" t="s">
        <v>1202</v>
      </c>
      <c r="H788" s="161">
        <v>14</v>
      </c>
      <c r="I788" s="162"/>
      <c r="L788" s="158"/>
      <c r="M788" s="163"/>
      <c r="T788" s="164"/>
      <c r="AT788" s="159" t="s">
        <v>181</v>
      </c>
      <c r="AU788" s="159" t="s">
        <v>84</v>
      </c>
      <c r="AV788" s="13" t="s">
        <v>84</v>
      </c>
      <c r="AW788" s="13" t="s">
        <v>32</v>
      </c>
      <c r="AX788" s="13" t="s">
        <v>82</v>
      </c>
      <c r="AY788" s="159" t="s">
        <v>173</v>
      </c>
    </row>
    <row r="789" spans="2:65" s="1" customFormat="1" ht="33" customHeight="1">
      <c r="B789" s="32"/>
      <c r="C789" s="137" t="s">
        <v>1203</v>
      </c>
      <c r="D789" s="137" t="s">
        <v>175</v>
      </c>
      <c r="E789" s="138" t="s">
        <v>1204</v>
      </c>
      <c r="F789" s="139" t="s">
        <v>1205</v>
      </c>
      <c r="G789" s="140" t="s">
        <v>307</v>
      </c>
      <c r="H789" s="141">
        <v>13</v>
      </c>
      <c r="I789" s="142"/>
      <c r="J789" s="143">
        <f>ROUND(I789*H789,2)</f>
        <v>0</v>
      </c>
      <c r="K789" s="144"/>
      <c r="L789" s="32"/>
      <c r="M789" s="145" t="s">
        <v>1</v>
      </c>
      <c r="N789" s="146" t="s">
        <v>40</v>
      </c>
      <c r="P789" s="147">
        <f>O789*H789</f>
        <v>0</v>
      </c>
      <c r="Q789" s="147">
        <v>2.9099999999999998E-3</v>
      </c>
      <c r="R789" s="147">
        <f>Q789*H789</f>
        <v>3.7829999999999996E-2</v>
      </c>
      <c r="S789" s="147">
        <v>0</v>
      </c>
      <c r="T789" s="148">
        <f>S789*H789</f>
        <v>0</v>
      </c>
      <c r="AR789" s="149" t="s">
        <v>258</v>
      </c>
      <c r="AT789" s="149" t="s">
        <v>175</v>
      </c>
      <c r="AU789" s="149" t="s">
        <v>84</v>
      </c>
      <c r="AY789" s="17" t="s">
        <v>173</v>
      </c>
      <c r="BE789" s="150">
        <f>IF(N789="základní",J789,0)</f>
        <v>0</v>
      </c>
      <c r="BF789" s="150">
        <f>IF(N789="snížená",J789,0)</f>
        <v>0</v>
      </c>
      <c r="BG789" s="150">
        <f>IF(N789="zákl. přenesená",J789,0)</f>
        <v>0</v>
      </c>
      <c r="BH789" s="150">
        <f>IF(N789="sníž. přenesená",J789,0)</f>
        <v>0</v>
      </c>
      <c r="BI789" s="150">
        <f>IF(N789="nulová",J789,0)</f>
        <v>0</v>
      </c>
      <c r="BJ789" s="17" t="s">
        <v>82</v>
      </c>
      <c r="BK789" s="150">
        <f>ROUND(I789*H789,2)</f>
        <v>0</v>
      </c>
      <c r="BL789" s="17" t="s">
        <v>258</v>
      </c>
      <c r="BM789" s="149" t="s">
        <v>1206</v>
      </c>
    </row>
    <row r="790" spans="2:65" s="12" customFormat="1">
      <c r="B790" s="151"/>
      <c r="D790" s="152" t="s">
        <v>181</v>
      </c>
      <c r="E790" s="153" t="s">
        <v>1</v>
      </c>
      <c r="F790" s="154" t="s">
        <v>1207</v>
      </c>
      <c r="H790" s="153" t="s">
        <v>1</v>
      </c>
      <c r="I790" s="155"/>
      <c r="L790" s="151"/>
      <c r="M790" s="156"/>
      <c r="T790" s="157"/>
      <c r="AT790" s="153" t="s">
        <v>181</v>
      </c>
      <c r="AU790" s="153" t="s">
        <v>84</v>
      </c>
      <c r="AV790" s="12" t="s">
        <v>82</v>
      </c>
      <c r="AW790" s="12" t="s">
        <v>32</v>
      </c>
      <c r="AX790" s="12" t="s">
        <v>75</v>
      </c>
      <c r="AY790" s="153" t="s">
        <v>173</v>
      </c>
    </row>
    <row r="791" spans="2:65" s="13" customFormat="1">
      <c r="B791" s="158"/>
      <c r="D791" s="152" t="s">
        <v>181</v>
      </c>
      <c r="E791" s="159" t="s">
        <v>1</v>
      </c>
      <c r="F791" s="160" t="s">
        <v>1208</v>
      </c>
      <c r="H791" s="161">
        <v>13</v>
      </c>
      <c r="I791" s="162"/>
      <c r="L791" s="158"/>
      <c r="M791" s="163"/>
      <c r="T791" s="164"/>
      <c r="AT791" s="159" t="s">
        <v>181</v>
      </c>
      <c r="AU791" s="159" t="s">
        <v>84</v>
      </c>
      <c r="AV791" s="13" t="s">
        <v>84</v>
      </c>
      <c r="AW791" s="13" t="s">
        <v>32</v>
      </c>
      <c r="AX791" s="13" t="s">
        <v>82</v>
      </c>
      <c r="AY791" s="159" t="s">
        <v>173</v>
      </c>
    </row>
    <row r="792" spans="2:65" s="1" customFormat="1" ht="33" customHeight="1">
      <c r="B792" s="32"/>
      <c r="C792" s="137" t="s">
        <v>1209</v>
      </c>
      <c r="D792" s="137" t="s">
        <v>175</v>
      </c>
      <c r="E792" s="138" t="s">
        <v>1210</v>
      </c>
      <c r="F792" s="139" t="s">
        <v>1211</v>
      </c>
      <c r="G792" s="140" t="s">
        <v>307</v>
      </c>
      <c r="H792" s="141">
        <v>6.5</v>
      </c>
      <c r="I792" s="142"/>
      <c r="J792" s="143">
        <f>ROUND(I792*H792,2)</f>
        <v>0</v>
      </c>
      <c r="K792" s="144"/>
      <c r="L792" s="32"/>
      <c r="M792" s="145" t="s">
        <v>1</v>
      </c>
      <c r="N792" s="146" t="s">
        <v>40</v>
      </c>
      <c r="P792" s="147">
        <f>O792*H792</f>
        <v>0</v>
      </c>
      <c r="Q792" s="147">
        <v>4.3800000000000002E-3</v>
      </c>
      <c r="R792" s="147">
        <f>Q792*H792</f>
        <v>2.8470000000000002E-2</v>
      </c>
      <c r="S792" s="147">
        <v>0</v>
      </c>
      <c r="T792" s="148">
        <f>S792*H792</f>
        <v>0</v>
      </c>
      <c r="AR792" s="149" t="s">
        <v>258</v>
      </c>
      <c r="AT792" s="149" t="s">
        <v>175</v>
      </c>
      <c r="AU792" s="149" t="s">
        <v>84</v>
      </c>
      <c r="AY792" s="17" t="s">
        <v>173</v>
      </c>
      <c r="BE792" s="150">
        <f>IF(N792="základní",J792,0)</f>
        <v>0</v>
      </c>
      <c r="BF792" s="150">
        <f>IF(N792="snížená",J792,0)</f>
        <v>0</v>
      </c>
      <c r="BG792" s="150">
        <f>IF(N792="zákl. přenesená",J792,0)</f>
        <v>0</v>
      </c>
      <c r="BH792" s="150">
        <f>IF(N792="sníž. přenesená",J792,0)</f>
        <v>0</v>
      </c>
      <c r="BI792" s="150">
        <f>IF(N792="nulová",J792,0)</f>
        <v>0</v>
      </c>
      <c r="BJ792" s="17" t="s">
        <v>82</v>
      </c>
      <c r="BK792" s="150">
        <f>ROUND(I792*H792,2)</f>
        <v>0</v>
      </c>
      <c r="BL792" s="17" t="s">
        <v>258</v>
      </c>
      <c r="BM792" s="149" t="s">
        <v>1212</v>
      </c>
    </row>
    <row r="793" spans="2:65" s="12" customFormat="1">
      <c r="B793" s="151"/>
      <c r="D793" s="152" t="s">
        <v>181</v>
      </c>
      <c r="E793" s="153" t="s">
        <v>1</v>
      </c>
      <c r="F793" s="154" t="s">
        <v>1213</v>
      </c>
      <c r="H793" s="153" t="s">
        <v>1</v>
      </c>
      <c r="I793" s="155"/>
      <c r="L793" s="151"/>
      <c r="M793" s="156"/>
      <c r="T793" s="157"/>
      <c r="AT793" s="153" t="s">
        <v>181</v>
      </c>
      <c r="AU793" s="153" t="s">
        <v>84</v>
      </c>
      <c r="AV793" s="12" t="s">
        <v>82</v>
      </c>
      <c r="AW793" s="12" t="s">
        <v>32</v>
      </c>
      <c r="AX793" s="12" t="s">
        <v>75</v>
      </c>
      <c r="AY793" s="153" t="s">
        <v>173</v>
      </c>
    </row>
    <row r="794" spans="2:65" s="13" customFormat="1">
      <c r="B794" s="158"/>
      <c r="D794" s="152" t="s">
        <v>181</v>
      </c>
      <c r="E794" s="159" t="s">
        <v>1</v>
      </c>
      <c r="F794" s="160" t="s">
        <v>1214</v>
      </c>
      <c r="H794" s="161">
        <v>6.5</v>
      </c>
      <c r="I794" s="162"/>
      <c r="L794" s="158"/>
      <c r="M794" s="163"/>
      <c r="T794" s="164"/>
      <c r="AT794" s="159" t="s">
        <v>181</v>
      </c>
      <c r="AU794" s="159" t="s">
        <v>84</v>
      </c>
      <c r="AV794" s="13" t="s">
        <v>84</v>
      </c>
      <c r="AW794" s="13" t="s">
        <v>32</v>
      </c>
      <c r="AX794" s="13" t="s">
        <v>82</v>
      </c>
      <c r="AY794" s="159" t="s">
        <v>173</v>
      </c>
    </row>
    <row r="795" spans="2:65" s="1" customFormat="1" ht="24.2" customHeight="1">
      <c r="B795" s="32"/>
      <c r="C795" s="137" t="s">
        <v>1215</v>
      </c>
      <c r="D795" s="137" t="s">
        <v>175</v>
      </c>
      <c r="E795" s="138" t="s">
        <v>1216</v>
      </c>
      <c r="F795" s="139" t="s">
        <v>1217</v>
      </c>
      <c r="G795" s="140" t="s">
        <v>307</v>
      </c>
      <c r="H795" s="141">
        <v>7</v>
      </c>
      <c r="I795" s="142"/>
      <c r="J795" s="143">
        <f>ROUND(I795*H795,2)</f>
        <v>0</v>
      </c>
      <c r="K795" s="144"/>
      <c r="L795" s="32"/>
      <c r="M795" s="145" t="s">
        <v>1</v>
      </c>
      <c r="N795" s="146" t="s">
        <v>40</v>
      </c>
      <c r="P795" s="147">
        <f>O795*H795</f>
        <v>0</v>
      </c>
      <c r="Q795" s="147">
        <v>2.9099999999999998E-3</v>
      </c>
      <c r="R795" s="147">
        <f>Q795*H795</f>
        <v>2.0369999999999999E-2</v>
      </c>
      <c r="S795" s="147">
        <v>0</v>
      </c>
      <c r="T795" s="148">
        <f>S795*H795</f>
        <v>0</v>
      </c>
      <c r="AR795" s="149" t="s">
        <v>258</v>
      </c>
      <c r="AT795" s="149" t="s">
        <v>175</v>
      </c>
      <c r="AU795" s="149" t="s">
        <v>84</v>
      </c>
      <c r="AY795" s="17" t="s">
        <v>173</v>
      </c>
      <c r="BE795" s="150">
        <f>IF(N795="základní",J795,0)</f>
        <v>0</v>
      </c>
      <c r="BF795" s="150">
        <f>IF(N795="snížená",J795,0)</f>
        <v>0</v>
      </c>
      <c r="BG795" s="150">
        <f>IF(N795="zákl. přenesená",J795,0)</f>
        <v>0</v>
      </c>
      <c r="BH795" s="150">
        <f>IF(N795="sníž. přenesená",J795,0)</f>
        <v>0</v>
      </c>
      <c r="BI795" s="150">
        <f>IF(N795="nulová",J795,0)</f>
        <v>0</v>
      </c>
      <c r="BJ795" s="17" t="s">
        <v>82</v>
      </c>
      <c r="BK795" s="150">
        <f>ROUND(I795*H795,2)</f>
        <v>0</v>
      </c>
      <c r="BL795" s="17" t="s">
        <v>258</v>
      </c>
      <c r="BM795" s="149" t="s">
        <v>1218</v>
      </c>
    </row>
    <row r="796" spans="2:65" s="12" customFormat="1">
      <c r="B796" s="151"/>
      <c r="D796" s="152" t="s">
        <v>181</v>
      </c>
      <c r="E796" s="153" t="s">
        <v>1</v>
      </c>
      <c r="F796" s="154" t="s">
        <v>1219</v>
      </c>
      <c r="H796" s="153" t="s">
        <v>1</v>
      </c>
      <c r="I796" s="155"/>
      <c r="L796" s="151"/>
      <c r="M796" s="156"/>
      <c r="T796" s="157"/>
      <c r="AT796" s="153" t="s">
        <v>181</v>
      </c>
      <c r="AU796" s="153" t="s">
        <v>84</v>
      </c>
      <c r="AV796" s="12" t="s">
        <v>82</v>
      </c>
      <c r="AW796" s="12" t="s">
        <v>32</v>
      </c>
      <c r="AX796" s="12" t="s">
        <v>75</v>
      </c>
      <c r="AY796" s="153" t="s">
        <v>173</v>
      </c>
    </row>
    <row r="797" spans="2:65" s="13" customFormat="1">
      <c r="B797" s="158"/>
      <c r="D797" s="152" t="s">
        <v>181</v>
      </c>
      <c r="E797" s="159" t="s">
        <v>1</v>
      </c>
      <c r="F797" s="160" t="s">
        <v>1220</v>
      </c>
      <c r="H797" s="161">
        <v>7</v>
      </c>
      <c r="I797" s="162"/>
      <c r="L797" s="158"/>
      <c r="M797" s="163"/>
      <c r="T797" s="164"/>
      <c r="AT797" s="159" t="s">
        <v>181</v>
      </c>
      <c r="AU797" s="159" t="s">
        <v>84</v>
      </c>
      <c r="AV797" s="13" t="s">
        <v>84</v>
      </c>
      <c r="AW797" s="13" t="s">
        <v>32</v>
      </c>
      <c r="AX797" s="13" t="s">
        <v>82</v>
      </c>
      <c r="AY797" s="159" t="s">
        <v>173</v>
      </c>
    </row>
    <row r="798" spans="2:65" s="1" customFormat="1" ht="24.2" customHeight="1">
      <c r="B798" s="32"/>
      <c r="C798" s="137" t="s">
        <v>1221</v>
      </c>
      <c r="D798" s="137" t="s">
        <v>175</v>
      </c>
      <c r="E798" s="138" t="s">
        <v>1222</v>
      </c>
      <c r="F798" s="139" t="s">
        <v>1223</v>
      </c>
      <c r="G798" s="140" t="s">
        <v>307</v>
      </c>
      <c r="H798" s="141">
        <v>7</v>
      </c>
      <c r="I798" s="142"/>
      <c r="J798" s="143">
        <f>ROUND(I798*H798,2)</f>
        <v>0</v>
      </c>
      <c r="K798" s="144"/>
      <c r="L798" s="32"/>
      <c r="M798" s="145" t="s">
        <v>1</v>
      </c>
      <c r="N798" s="146" t="s">
        <v>40</v>
      </c>
      <c r="P798" s="147">
        <f>O798*H798</f>
        <v>0</v>
      </c>
      <c r="Q798" s="147">
        <v>1.6900000000000001E-3</v>
      </c>
      <c r="R798" s="147">
        <f>Q798*H798</f>
        <v>1.183E-2</v>
      </c>
      <c r="S798" s="147">
        <v>0</v>
      </c>
      <c r="T798" s="148">
        <f>S798*H798</f>
        <v>0</v>
      </c>
      <c r="AR798" s="149" t="s">
        <v>258</v>
      </c>
      <c r="AT798" s="149" t="s">
        <v>175</v>
      </c>
      <c r="AU798" s="149" t="s">
        <v>84</v>
      </c>
      <c r="AY798" s="17" t="s">
        <v>173</v>
      </c>
      <c r="BE798" s="150">
        <f>IF(N798="základní",J798,0)</f>
        <v>0</v>
      </c>
      <c r="BF798" s="150">
        <f>IF(N798="snížená",J798,0)</f>
        <v>0</v>
      </c>
      <c r="BG798" s="150">
        <f>IF(N798="zákl. přenesená",J798,0)</f>
        <v>0</v>
      </c>
      <c r="BH798" s="150">
        <f>IF(N798="sníž. přenesená",J798,0)</f>
        <v>0</v>
      </c>
      <c r="BI798" s="150">
        <f>IF(N798="nulová",J798,0)</f>
        <v>0</v>
      </c>
      <c r="BJ798" s="17" t="s">
        <v>82</v>
      </c>
      <c r="BK798" s="150">
        <f>ROUND(I798*H798,2)</f>
        <v>0</v>
      </c>
      <c r="BL798" s="17" t="s">
        <v>258</v>
      </c>
      <c r="BM798" s="149" t="s">
        <v>1224</v>
      </c>
    </row>
    <row r="799" spans="2:65" s="12" customFormat="1">
      <c r="B799" s="151"/>
      <c r="D799" s="152" t="s">
        <v>181</v>
      </c>
      <c r="E799" s="153" t="s">
        <v>1</v>
      </c>
      <c r="F799" s="154" t="s">
        <v>1225</v>
      </c>
      <c r="H799" s="153" t="s">
        <v>1</v>
      </c>
      <c r="I799" s="155"/>
      <c r="L799" s="151"/>
      <c r="M799" s="156"/>
      <c r="T799" s="157"/>
      <c r="AT799" s="153" t="s">
        <v>181</v>
      </c>
      <c r="AU799" s="153" t="s">
        <v>84</v>
      </c>
      <c r="AV799" s="12" t="s">
        <v>82</v>
      </c>
      <c r="AW799" s="12" t="s">
        <v>32</v>
      </c>
      <c r="AX799" s="12" t="s">
        <v>75</v>
      </c>
      <c r="AY799" s="153" t="s">
        <v>173</v>
      </c>
    </row>
    <row r="800" spans="2:65" s="13" customFormat="1">
      <c r="B800" s="158"/>
      <c r="D800" s="152" t="s">
        <v>181</v>
      </c>
      <c r="E800" s="159" t="s">
        <v>1</v>
      </c>
      <c r="F800" s="160" t="s">
        <v>1220</v>
      </c>
      <c r="H800" s="161">
        <v>7</v>
      </c>
      <c r="I800" s="162"/>
      <c r="L800" s="158"/>
      <c r="M800" s="163"/>
      <c r="T800" s="164"/>
      <c r="AT800" s="159" t="s">
        <v>181</v>
      </c>
      <c r="AU800" s="159" t="s">
        <v>84</v>
      </c>
      <c r="AV800" s="13" t="s">
        <v>84</v>
      </c>
      <c r="AW800" s="13" t="s">
        <v>32</v>
      </c>
      <c r="AX800" s="13" t="s">
        <v>82</v>
      </c>
      <c r="AY800" s="159" t="s">
        <v>173</v>
      </c>
    </row>
    <row r="801" spans="2:65" s="1" customFormat="1" ht="24.2" customHeight="1">
      <c r="B801" s="32"/>
      <c r="C801" s="137" t="s">
        <v>1226</v>
      </c>
      <c r="D801" s="137" t="s">
        <v>175</v>
      </c>
      <c r="E801" s="138" t="s">
        <v>1227</v>
      </c>
      <c r="F801" s="139" t="s">
        <v>1228</v>
      </c>
      <c r="G801" s="140" t="s">
        <v>313</v>
      </c>
      <c r="H801" s="141">
        <v>1</v>
      </c>
      <c r="I801" s="142"/>
      <c r="J801" s="143">
        <f>ROUND(I801*H801,2)</f>
        <v>0</v>
      </c>
      <c r="K801" s="144"/>
      <c r="L801" s="32"/>
      <c r="M801" s="145" t="s">
        <v>1</v>
      </c>
      <c r="N801" s="146" t="s">
        <v>40</v>
      </c>
      <c r="P801" s="147">
        <f>O801*H801</f>
        <v>0</v>
      </c>
      <c r="Q801" s="147">
        <v>3.6000000000000002E-4</v>
      </c>
      <c r="R801" s="147">
        <f>Q801*H801</f>
        <v>3.6000000000000002E-4</v>
      </c>
      <c r="S801" s="147">
        <v>0</v>
      </c>
      <c r="T801" s="148">
        <f>S801*H801</f>
        <v>0</v>
      </c>
      <c r="AR801" s="149" t="s">
        <v>258</v>
      </c>
      <c r="AT801" s="149" t="s">
        <v>175</v>
      </c>
      <c r="AU801" s="149" t="s">
        <v>84</v>
      </c>
      <c r="AY801" s="17" t="s">
        <v>173</v>
      </c>
      <c r="BE801" s="150">
        <f>IF(N801="základní",J801,0)</f>
        <v>0</v>
      </c>
      <c r="BF801" s="150">
        <f>IF(N801="snížená",J801,0)</f>
        <v>0</v>
      </c>
      <c r="BG801" s="150">
        <f>IF(N801="zákl. přenesená",J801,0)</f>
        <v>0</v>
      </c>
      <c r="BH801" s="150">
        <f>IF(N801="sníž. přenesená",J801,0)</f>
        <v>0</v>
      </c>
      <c r="BI801" s="150">
        <f>IF(N801="nulová",J801,0)</f>
        <v>0</v>
      </c>
      <c r="BJ801" s="17" t="s">
        <v>82</v>
      </c>
      <c r="BK801" s="150">
        <f>ROUND(I801*H801,2)</f>
        <v>0</v>
      </c>
      <c r="BL801" s="17" t="s">
        <v>258</v>
      </c>
      <c r="BM801" s="149" t="s">
        <v>1229</v>
      </c>
    </row>
    <row r="802" spans="2:65" s="12" customFormat="1">
      <c r="B802" s="151"/>
      <c r="D802" s="152" t="s">
        <v>181</v>
      </c>
      <c r="E802" s="153" t="s">
        <v>1</v>
      </c>
      <c r="F802" s="154" t="s">
        <v>1225</v>
      </c>
      <c r="H802" s="153" t="s">
        <v>1</v>
      </c>
      <c r="I802" s="155"/>
      <c r="L802" s="151"/>
      <c r="M802" s="156"/>
      <c r="T802" s="157"/>
      <c r="AT802" s="153" t="s">
        <v>181</v>
      </c>
      <c r="AU802" s="153" t="s">
        <v>84</v>
      </c>
      <c r="AV802" s="12" t="s">
        <v>82</v>
      </c>
      <c r="AW802" s="12" t="s">
        <v>32</v>
      </c>
      <c r="AX802" s="12" t="s">
        <v>75</v>
      </c>
      <c r="AY802" s="153" t="s">
        <v>173</v>
      </c>
    </row>
    <row r="803" spans="2:65" s="13" customFormat="1">
      <c r="B803" s="158"/>
      <c r="D803" s="152" t="s">
        <v>181</v>
      </c>
      <c r="E803" s="159" t="s">
        <v>1</v>
      </c>
      <c r="F803" s="160" t="s">
        <v>422</v>
      </c>
      <c r="H803" s="161">
        <v>1</v>
      </c>
      <c r="I803" s="162"/>
      <c r="L803" s="158"/>
      <c r="M803" s="163"/>
      <c r="T803" s="164"/>
      <c r="AT803" s="159" t="s">
        <v>181</v>
      </c>
      <c r="AU803" s="159" t="s">
        <v>84</v>
      </c>
      <c r="AV803" s="13" t="s">
        <v>84</v>
      </c>
      <c r="AW803" s="13" t="s">
        <v>32</v>
      </c>
      <c r="AX803" s="13" t="s">
        <v>82</v>
      </c>
      <c r="AY803" s="159" t="s">
        <v>173</v>
      </c>
    </row>
    <row r="804" spans="2:65" s="1" customFormat="1" ht="24.2" customHeight="1">
      <c r="B804" s="32"/>
      <c r="C804" s="137" t="s">
        <v>1230</v>
      </c>
      <c r="D804" s="137" t="s">
        <v>175</v>
      </c>
      <c r="E804" s="138" t="s">
        <v>1231</v>
      </c>
      <c r="F804" s="139" t="s">
        <v>1232</v>
      </c>
      <c r="G804" s="140" t="s">
        <v>307</v>
      </c>
      <c r="H804" s="141">
        <v>4.5</v>
      </c>
      <c r="I804" s="142"/>
      <c r="J804" s="143">
        <f>ROUND(I804*H804,2)</f>
        <v>0</v>
      </c>
      <c r="K804" s="144"/>
      <c r="L804" s="32"/>
      <c r="M804" s="145" t="s">
        <v>1</v>
      </c>
      <c r="N804" s="146" t="s">
        <v>40</v>
      </c>
      <c r="P804" s="147">
        <f>O804*H804</f>
        <v>0</v>
      </c>
      <c r="Q804" s="147">
        <v>2.1700000000000001E-3</v>
      </c>
      <c r="R804" s="147">
        <f>Q804*H804</f>
        <v>9.7649999999999994E-3</v>
      </c>
      <c r="S804" s="147">
        <v>0</v>
      </c>
      <c r="T804" s="148">
        <f>S804*H804</f>
        <v>0</v>
      </c>
      <c r="AR804" s="149" t="s">
        <v>258</v>
      </c>
      <c r="AT804" s="149" t="s">
        <v>175</v>
      </c>
      <c r="AU804" s="149" t="s">
        <v>84</v>
      </c>
      <c r="AY804" s="17" t="s">
        <v>173</v>
      </c>
      <c r="BE804" s="150">
        <f>IF(N804="základní",J804,0)</f>
        <v>0</v>
      </c>
      <c r="BF804" s="150">
        <f>IF(N804="snížená",J804,0)</f>
        <v>0</v>
      </c>
      <c r="BG804" s="150">
        <f>IF(N804="zákl. přenesená",J804,0)</f>
        <v>0</v>
      </c>
      <c r="BH804" s="150">
        <f>IF(N804="sníž. přenesená",J804,0)</f>
        <v>0</v>
      </c>
      <c r="BI804" s="150">
        <f>IF(N804="nulová",J804,0)</f>
        <v>0</v>
      </c>
      <c r="BJ804" s="17" t="s">
        <v>82</v>
      </c>
      <c r="BK804" s="150">
        <f>ROUND(I804*H804,2)</f>
        <v>0</v>
      </c>
      <c r="BL804" s="17" t="s">
        <v>258</v>
      </c>
      <c r="BM804" s="149" t="s">
        <v>1233</v>
      </c>
    </row>
    <row r="805" spans="2:65" s="12" customFormat="1">
      <c r="B805" s="151"/>
      <c r="D805" s="152" t="s">
        <v>181</v>
      </c>
      <c r="E805" s="153" t="s">
        <v>1</v>
      </c>
      <c r="F805" s="154" t="s">
        <v>1234</v>
      </c>
      <c r="H805" s="153" t="s">
        <v>1</v>
      </c>
      <c r="I805" s="155"/>
      <c r="L805" s="151"/>
      <c r="M805" s="156"/>
      <c r="T805" s="157"/>
      <c r="AT805" s="153" t="s">
        <v>181</v>
      </c>
      <c r="AU805" s="153" t="s">
        <v>84</v>
      </c>
      <c r="AV805" s="12" t="s">
        <v>82</v>
      </c>
      <c r="AW805" s="12" t="s">
        <v>32</v>
      </c>
      <c r="AX805" s="12" t="s">
        <v>75</v>
      </c>
      <c r="AY805" s="153" t="s">
        <v>173</v>
      </c>
    </row>
    <row r="806" spans="2:65" s="13" customFormat="1">
      <c r="B806" s="158"/>
      <c r="D806" s="152" t="s">
        <v>181</v>
      </c>
      <c r="E806" s="159" t="s">
        <v>1</v>
      </c>
      <c r="F806" s="160" t="s">
        <v>1235</v>
      </c>
      <c r="H806" s="161">
        <v>4.5</v>
      </c>
      <c r="I806" s="162"/>
      <c r="L806" s="158"/>
      <c r="M806" s="163"/>
      <c r="T806" s="164"/>
      <c r="AT806" s="159" t="s">
        <v>181</v>
      </c>
      <c r="AU806" s="159" t="s">
        <v>84</v>
      </c>
      <c r="AV806" s="13" t="s">
        <v>84</v>
      </c>
      <c r="AW806" s="13" t="s">
        <v>32</v>
      </c>
      <c r="AX806" s="13" t="s">
        <v>82</v>
      </c>
      <c r="AY806" s="159" t="s">
        <v>173</v>
      </c>
    </row>
    <row r="807" spans="2:65" s="1" customFormat="1" ht="24.2" customHeight="1">
      <c r="B807" s="32"/>
      <c r="C807" s="137" t="s">
        <v>1236</v>
      </c>
      <c r="D807" s="137" t="s">
        <v>175</v>
      </c>
      <c r="E807" s="138" t="s">
        <v>1237</v>
      </c>
      <c r="F807" s="139" t="s">
        <v>1238</v>
      </c>
      <c r="G807" s="140" t="s">
        <v>250</v>
      </c>
      <c r="H807" s="141">
        <v>0.14000000000000001</v>
      </c>
      <c r="I807" s="142"/>
      <c r="J807" s="143">
        <f>ROUND(I807*H807,2)</f>
        <v>0</v>
      </c>
      <c r="K807" s="144"/>
      <c r="L807" s="32"/>
      <c r="M807" s="145" t="s">
        <v>1</v>
      </c>
      <c r="N807" s="146" t="s">
        <v>40</v>
      </c>
      <c r="P807" s="147">
        <f>O807*H807</f>
        <v>0</v>
      </c>
      <c r="Q807" s="147">
        <v>0</v>
      </c>
      <c r="R807" s="147">
        <f>Q807*H807</f>
        <v>0</v>
      </c>
      <c r="S807" s="147">
        <v>0</v>
      </c>
      <c r="T807" s="148">
        <f>S807*H807</f>
        <v>0</v>
      </c>
      <c r="AR807" s="149" t="s">
        <v>258</v>
      </c>
      <c r="AT807" s="149" t="s">
        <v>175</v>
      </c>
      <c r="AU807" s="149" t="s">
        <v>84</v>
      </c>
      <c r="AY807" s="17" t="s">
        <v>173</v>
      </c>
      <c r="BE807" s="150">
        <f>IF(N807="základní",J807,0)</f>
        <v>0</v>
      </c>
      <c r="BF807" s="150">
        <f>IF(N807="snížená",J807,0)</f>
        <v>0</v>
      </c>
      <c r="BG807" s="150">
        <f>IF(N807="zákl. přenesená",J807,0)</f>
        <v>0</v>
      </c>
      <c r="BH807" s="150">
        <f>IF(N807="sníž. přenesená",J807,0)</f>
        <v>0</v>
      </c>
      <c r="BI807" s="150">
        <f>IF(N807="nulová",J807,0)</f>
        <v>0</v>
      </c>
      <c r="BJ807" s="17" t="s">
        <v>82</v>
      </c>
      <c r="BK807" s="150">
        <f>ROUND(I807*H807,2)</f>
        <v>0</v>
      </c>
      <c r="BL807" s="17" t="s">
        <v>258</v>
      </c>
      <c r="BM807" s="149" t="s">
        <v>1239</v>
      </c>
    </row>
    <row r="808" spans="2:65" s="11" customFormat="1" ht="22.9" customHeight="1">
      <c r="B808" s="125"/>
      <c r="D808" s="126" t="s">
        <v>74</v>
      </c>
      <c r="E808" s="135" t="s">
        <v>1240</v>
      </c>
      <c r="F808" s="135" t="s">
        <v>1241</v>
      </c>
      <c r="I808" s="128"/>
      <c r="J808" s="136">
        <f>BK808</f>
        <v>0</v>
      </c>
      <c r="L808" s="125"/>
      <c r="M808" s="130"/>
      <c r="P808" s="131">
        <f>SUM(P809:P851)</f>
        <v>0</v>
      </c>
      <c r="R808" s="131">
        <f>SUM(R809:R851)</f>
        <v>4.7838799999999999</v>
      </c>
      <c r="T808" s="132">
        <f>SUM(T809:T851)</f>
        <v>0.66999999999999993</v>
      </c>
      <c r="AR808" s="126" t="s">
        <v>84</v>
      </c>
      <c r="AT808" s="133" t="s">
        <v>74</v>
      </c>
      <c r="AU808" s="133" t="s">
        <v>82</v>
      </c>
      <c r="AY808" s="126" t="s">
        <v>173</v>
      </c>
      <c r="BK808" s="134">
        <f>SUM(BK809:BK851)</f>
        <v>0</v>
      </c>
    </row>
    <row r="809" spans="2:65" s="1" customFormat="1" ht="24.2" customHeight="1">
      <c r="B809" s="32"/>
      <c r="C809" s="137" t="s">
        <v>1242</v>
      </c>
      <c r="D809" s="137" t="s">
        <v>175</v>
      </c>
      <c r="E809" s="138" t="s">
        <v>1243</v>
      </c>
      <c r="F809" s="139" t="s">
        <v>1244</v>
      </c>
      <c r="G809" s="140" t="s">
        <v>313</v>
      </c>
      <c r="H809" s="141">
        <v>1</v>
      </c>
      <c r="I809" s="142"/>
      <c r="J809" s="143">
        <f>ROUND(I809*H809,2)</f>
        <v>0</v>
      </c>
      <c r="K809" s="144"/>
      <c r="L809" s="32"/>
      <c r="M809" s="145" t="s">
        <v>1</v>
      </c>
      <c r="N809" s="146" t="s">
        <v>40</v>
      </c>
      <c r="P809" s="147">
        <f>O809*H809</f>
        <v>0</v>
      </c>
      <c r="Q809" s="147">
        <v>3.3E-4</v>
      </c>
      <c r="R809" s="147">
        <f>Q809*H809</f>
        <v>3.3E-4</v>
      </c>
      <c r="S809" s="147">
        <v>0</v>
      </c>
      <c r="T809" s="148">
        <f>S809*H809</f>
        <v>0</v>
      </c>
      <c r="AR809" s="149" t="s">
        <v>258</v>
      </c>
      <c r="AT809" s="149" t="s">
        <v>175</v>
      </c>
      <c r="AU809" s="149" t="s">
        <v>84</v>
      </c>
      <c r="AY809" s="17" t="s">
        <v>173</v>
      </c>
      <c r="BE809" s="150">
        <f>IF(N809="základní",J809,0)</f>
        <v>0</v>
      </c>
      <c r="BF809" s="150">
        <f>IF(N809="snížená",J809,0)</f>
        <v>0</v>
      </c>
      <c r="BG809" s="150">
        <f>IF(N809="zákl. přenesená",J809,0)</f>
        <v>0</v>
      </c>
      <c r="BH809" s="150">
        <f>IF(N809="sníž. přenesená",J809,0)</f>
        <v>0</v>
      </c>
      <c r="BI809" s="150">
        <f>IF(N809="nulová",J809,0)</f>
        <v>0</v>
      </c>
      <c r="BJ809" s="17" t="s">
        <v>82</v>
      </c>
      <c r="BK809" s="150">
        <f>ROUND(I809*H809,2)</f>
        <v>0</v>
      </c>
      <c r="BL809" s="17" t="s">
        <v>258</v>
      </c>
      <c r="BM809" s="149" t="s">
        <v>1245</v>
      </c>
    </row>
    <row r="810" spans="2:65" s="13" customFormat="1">
      <c r="B810" s="158"/>
      <c r="D810" s="152" t="s">
        <v>181</v>
      </c>
      <c r="E810" s="159" t="s">
        <v>1</v>
      </c>
      <c r="F810" s="160" t="s">
        <v>422</v>
      </c>
      <c r="H810" s="161">
        <v>1</v>
      </c>
      <c r="I810" s="162"/>
      <c r="L810" s="158"/>
      <c r="M810" s="163"/>
      <c r="T810" s="164"/>
      <c r="AT810" s="159" t="s">
        <v>181</v>
      </c>
      <c r="AU810" s="159" t="s">
        <v>84</v>
      </c>
      <c r="AV810" s="13" t="s">
        <v>84</v>
      </c>
      <c r="AW810" s="13" t="s">
        <v>32</v>
      </c>
      <c r="AX810" s="13" t="s">
        <v>82</v>
      </c>
      <c r="AY810" s="159" t="s">
        <v>173</v>
      </c>
    </row>
    <row r="811" spans="2:65" s="1" customFormat="1" ht="62.65" customHeight="1">
      <c r="B811" s="32"/>
      <c r="C811" s="172" t="s">
        <v>1246</v>
      </c>
      <c r="D811" s="172" t="s">
        <v>269</v>
      </c>
      <c r="E811" s="173" t="s">
        <v>1247</v>
      </c>
      <c r="F811" s="174" t="s">
        <v>1248</v>
      </c>
      <c r="G811" s="175" t="s">
        <v>313</v>
      </c>
      <c r="H811" s="176">
        <v>1</v>
      </c>
      <c r="I811" s="177"/>
      <c r="J811" s="178">
        <f>ROUND(I811*H811,2)</f>
        <v>0</v>
      </c>
      <c r="K811" s="179"/>
      <c r="L811" s="180"/>
      <c r="M811" s="181" t="s">
        <v>1</v>
      </c>
      <c r="N811" s="182" t="s">
        <v>40</v>
      </c>
      <c r="P811" s="147">
        <f>O811*H811</f>
        <v>0</v>
      </c>
      <c r="Q811" s="147">
        <v>0.45100000000000001</v>
      </c>
      <c r="R811" s="147">
        <f>Q811*H811</f>
        <v>0.45100000000000001</v>
      </c>
      <c r="S811" s="147">
        <v>0</v>
      </c>
      <c r="T811" s="148">
        <f>S811*H811</f>
        <v>0</v>
      </c>
      <c r="AR811" s="149" t="s">
        <v>358</v>
      </c>
      <c r="AT811" s="149" t="s">
        <v>269</v>
      </c>
      <c r="AU811" s="149" t="s">
        <v>84</v>
      </c>
      <c r="AY811" s="17" t="s">
        <v>173</v>
      </c>
      <c r="BE811" s="150">
        <f>IF(N811="základní",J811,0)</f>
        <v>0</v>
      </c>
      <c r="BF811" s="150">
        <f>IF(N811="snížená",J811,0)</f>
        <v>0</v>
      </c>
      <c r="BG811" s="150">
        <f>IF(N811="zákl. přenesená",J811,0)</f>
        <v>0</v>
      </c>
      <c r="BH811" s="150">
        <f>IF(N811="sníž. přenesená",J811,0)</f>
        <v>0</v>
      </c>
      <c r="BI811" s="150">
        <f>IF(N811="nulová",J811,0)</f>
        <v>0</v>
      </c>
      <c r="BJ811" s="17" t="s">
        <v>82</v>
      </c>
      <c r="BK811" s="150">
        <f>ROUND(I811*H811,2)</f>
        <v>0</v>
      </c>
      <c r="BL811" s="17" t="s">
        <v>258</v>
      </c>
      <c r="BM811" s="149" t="s">
        <v>1249</v>
      </c>
    </row>
    <row r="812" spans="2:65" s="13" customFormat="1">
      <c r="B812" s="158"/>
      <c r="D812" s="152" t="s">
        <v>181</v>
      </c>
      <c r="E812" s="159" t="s">
        <v>1</v>
      </c>
      <c r="F812" s="160" t="s">
        <v>422</v>
      </c>
      <c r="H812" s="161">
        <v>1</v>
      </c>
      <c r="I812" s="162"/>
      <c r="L812" s="158"/>
      <c r="M812" s="163"/>
      <c r="T812" s="164"/>
      <c r="AT812" s="159" t="s">
        <v>181</v>
      </c>
      <c r="AU812" s="159" t="s">
        <v>84</v>
      </c>
      <c r="AV812" s="13" t="s">
        <v>84</v>
      </c>
      <c r="AW812" s="13" t="s">
        <v>32</v>
      </c>
      <c r="AX812" s="13" t="s">
        <v>82</v>
      </c>
      <c r="AY812" s="159" t="s">
        <v>173</v>
      </c>
    </row>
    <row r="813" spans="2:65" s="1" customFormat="1" ht="24.2" customHeight="1">
      <c r="B813" s="32"/>
      <c r="C813" s="137" t="s">
        <v>1250</v>
      </c>
      <c r="D813" s="137" t="s">
        <v>175</v>
      </c>
      <c r="E813" s="138" t="s">
        <v>1251</v>
      </c>
      <c r="F813" s="139" t="s">
        <v>1252</v>
      </c>
      <c r="G813" s="140" t="s">
        <v>272</v>
      </c>
      <c r="H813" s="141">
        <v>1570</v>
      </c>
      <c r="I813" s="142"/>
      <c r="J813" s="143">
        <f>ROUND(I813*H813,2)</f>
        <v>0</v>
      </c>
      <c r="K813" s="144"/>
      <c r="L813" s="32"/>
      <c r="M813" s="145" t="s">
        <v>1</v>
      </c>
      <c r="N813" s="146" t="s">
        <v>40</v>
      </c>
      <c r="P813" s="147">
        <f>O813*H813</f>
        <v>0</v>
      </c>
      <c r="Q813" s="147">
        <v>5.0000000000000002E-5</v>
      </c>
      <c r="R813" s="147">
        <f>Q813*H813</f>
        <v>7.85E-2</v>
      </c>
      <c r="S813" s="147">
        <v>0</v>
      </c>
      <c r="T813" s="148">
        <f>S813*H813</f>
        <v>0</v>
      </c>
      <c r="AR813" s="149" t="s">
        <v>258</v>
      </c>
      <c r="AT813" s="149" t="s">
        <v>175</v>
      </c>
      <c r="AU813" s="149" t="s">
        <v>84</v>
      </c>
      <c r="AY813" s="17" t="s">
        <v>173</v>
      </c>
      <c r="BE813" s="150">
        <f>IF(N813="základní",J813,0)</f>
        <v>0</v>
      </c>
      <c r="BF813" s="150">
        <f>IF(N813="snížená",J813,0)</f>
        <v>0</v>
      </c>
      <c r="BG813" s="150">
        <f>IF(N813="zákl. přenesená",J813,0)</f>
        <v>0</v>
      </c>
      <c r="BH813" s="150">
        <f>IF(N813="sníž. přenesená",J813,0)</f>
        <v>0</v>
      </c>
      <c r="BI813" s="150">
        <f>IF(N813="nulová",J813,0)</f>
        <v>0</v>
      </c>
      <c r="BJ813" s="17" t="s">
        <v>82</v>
      </c>
      <c r="BK813" s="150">
        <f>ROUND(I813*H813,2)</f>
        <v>0</v>
      </c>
      <c r="BL813" s="17" t="s">
        <v>258</v>
      </c>
      <c r="BM813" s="149" t="s">
        <v>1253</v>
      </c>
    </row>
    <row r="814" spans="2:65" s="12" customFormat="1">
      <c r="B814" s="151"/>
      <c r="D814" s="152" t="s">
        <v>181</v>
      </c>
      <c r="E814" s="153" t="s">
        <v>1</v>
      </c>
      <c r="F814" s="154" t="s">
        <v>1254</v>
      </c>
      <c r="H814" s="153" t="s">
        <v>1</v>
      </c>
      <c r="I814" s="155"/>
      <c r="L814" s="151"/>
      <c r="M814" s="156"/>
      <c r="T814" s="157"/>
      <c r="AT814" s="153" t="s">
        <v>181</v>
      </c>
      <c r="AU814" s="153" t="s">
        <v>84</v>
      </c>
      <c r="AV814" s="12" t="s">
        <v>82</v>
      </c>
      <c r="AW814" s="12" t="s">
        <v>32</v>
      </c>
      <c r="AX814" s="12" t="s">
        <v>75</v>
      </c>
      <c r="AY814" s="153" t="s">
        <v>173</v>
      </c>
    </row>
    <row r="815" spans="2:65" s="12" customFormat="1">
      <c r="B815" s="151"/>
      <c r="D815" s="152" t="s">
        <v>181</v>
      </c>
      <c r="E815" s="153" t="s">
        <v>1</v>
      </c>
      <c r="F815" s="154" t="s">
        <v>1255</v>
      </c>
      <c r="H815" s="153" t="s">
        <v>1</v>
      </c>
      <c r="I815" s="155"/>
      <c r="L815" s="151"/>
      <c r="M815" s="156"/>
      <c r="T815" s="157"/>
      <c r="AT815" s="153" t="s">
        <v>181</v>
      </c>
      <c r="AU815" s="153" t="s">
        <v>84</v>
      </c>
      <c r="AV815" s="12" t="s">
        <v>82</v>
      </c>
      <c r="AW815" s="12" t="s">
        <v>32</v>
      </c>
      <c r="AX815" s="12" t="s">
        <v>75</v>
      </c>
      <c r="AY815" s="153" t="s">
        <v>173</v>
      </c>
    </row>
    <row r="816" spans="2:65" s="13" customFormat="1">
      <c r="B816" s="158"/>
      <c r="D816" s="152" t="s">
        <v>181</v>
      </c>
      <c r="E816" s="159" t="s">
        <v>1</v>
      </c>
      <c r="F816" s="160" t="s">
        <v>1256</v>
      </c>
      <c r="H816" s="161">
        <v>600</v>
      </c>
      <c r="I816" s="162"/>
      <c r="L816" s="158"/>
      <c r="M816" s="163"/>
      <c r="T816" s="164"/>
      <c r="AT816" s="159" t="s">
        <v>181</v>
      </c>
      <c r="AU816" s="159" t="s">
        <v>84</v>
      </c>
      <c r="AV816" s="13" t="s">
        <v>84</v>
      </c>
      <c r="AW816" s="13" t="s">
        <v>32</v>
      </c>
      <c r="AX816" s="13" t="s">
        <v>75</v>
      </c>
      <c r="AY816" s="159" t="s">
        <v>173</v>
      </c>
    </row>
    <row r="817" spans="2:65" s="12" customFormat="1">
      <c r="B817" s="151"/>
      <c r="D817" s="152" t="s">
        <v>181</v>
      </c>
      <c r="E817" s="153" t="s">
        <v>1</v>
      </c>
      <c r="F817" s="154" t="s">
        <v>1257</v>
      </c>
      <c r="H817" s="153" t="s">
        <v>1</v>
      </c>
      <c r="I817" s="155"/>
      <c r="L817" s="151"/>
      <c r="M817" s="156"/>
      <c r="T817" s="157"/>
      <c r="AT817" s="153" t="s">
        <v>181</v>
      </c>
      <c r="AU817" s="153" t="s">
        <v>84</v>
      </c>
      <c r="AV817" s="12" t="s">
        <v>82</v>
      </c>
      <c r="AW817" s="12" t="s">
        <v>32</v>
      </c>
      <c r="AX817" s="12" t="s">
        <v>75</v>
      </c>
      <c r="AY817" s="153" t="s">
        <v>173</v>
      </c>
    </row>
    <row r="818" spans="2:65" s="13" customFormat="1">
      <c r="B818" s="158"/>
      <c r="D818" s="152" t="s">
        <v>181</v>
      </c>
      <c r="E818" s="159" t="s">
        <v>1</v>
      </c>
      <c r="F818" s="160" t="s">
        <v>1258</v>
      </c>
      <c r="H818" s="161">
        <v>800</v>
      </c>
      <c r="I818" s="162"/>
      <c r="L818" s="158"/>
      <c r="M818" s="163"/>
      <c r="T818" s="164"/>
      <c r="AT818" s="159" t="s">
        <v>181</v>
      </c>
      <c r="AU818" s="159" t="s">
        <v>84</v>
      </c>
      <c r="AV818" s="13" t="s">
        <v>84</v>
      </c>
      <c r="AW818" s="13" t="s">
        <v>32</v>
      </c>
      <c r="AX818" s="13" t="s">
        <v>75</v>
      </c>
      <c r="AY818" s="159" t="s">
        <v>173</v>
      </c>
    </row>
    <row r="819" spans="2:65" s="12" customFormat="1">
      <c r="B819" s="151"/>
      <c r="D819" s="152" t="s">
        <v>181</v>
      </c>
      <c r="E819" s="153" t="s">
        <v>1</v>
      </c>
      <c r="F819" s="154" t="s">
        <v>1259</v>
      </c>
      <c r="H819" s="153" t="s">
        <v>1</v>
      </c>
      <c r="I819" s="155"/>
      <c r="L819" s="151"/>
      <c r="M819" s="156"/>
      <c r="T819" s="157"/>
      <c r="AT819" s="153" t="s">
        <v>181</v>
      </c>
      <c r="AU819" s="153" t="s">
        <v>84</v>
      </c>
      <c r="AV819" s="12" t="s">
        <v>82</v>
      </c>
      <c r="AW819" s="12" t="s">
        <v>32</v>
      </c>
      <c r="AX819" s="12" t="s">
        <v>75</v>
      </c>
      <c r="AY819" s="153" t="s">
        <v>173</v>
      </c>
    </row>
    <row r="820" spans="2:65" s="13" customFormat="1">
      <c r="B820" s="158"/>
      <c r="D820" s="152" t="s">
        <v>181</v>
      </c>
      <c r="E820" s="159" t="s">
        <v>1</v>
      </c>
      <c r="F820" s="160" t="s">
        <v>1260</v>
      </c>
      <c r="H820" s="161">
        <v>60</v>
      </c>
      <c r="I820" s="162"/>
      <c r="L820" s="158"/>
      <c r="M820" s="163"/>
      <c r="T820" s="164"/>
      <c r="AT820" s="159" t="s">
        <v>181</v>
      </c>
      <c r="AU820" s="159" t="s">
        <v>84</v>
      </c>
      <c r="AV820" s="13" t="s">
        <v>84</v>
      </c>
      <c r="AW820" s="13" t="s">
        <v>32</v>
      </c>
      <c r="AX820" s="13" t="s">
        <v>75</v>
      </c>
      <c r="AY820" s="159" t="s">
        <v>173</v>
      </c>
    </row>
    <row r="821" spans="2:65" s="12" customFormat="1">
      <c r="B821" s="151"/>
      <c r="D821" s="152" t="s">
        <v>181</v>
      </c>
      <c r="E821" s="153" t="s">
        <v>1</v>
      </c>
      <c r="F821" s="154" t="s">
        <v>1261</v>
      </c>
      <c r="H821" s="153" t="s">
        <v>1</v>
      </c>
      <c r="I821" s="155"/>
      <c r="L821" s="151"/>
      <c r="M821" s="156"/>
      <c r="T821" s="157"/>
      <c r="AT821" s="153" t="s">
        <v>181</v>
      </c>
      <c r="AU821" s="153" t="s">
        <v>84</v>
      </c>
      <c r="AV821" s="12" t="s">
        <v>82</v>
      </c>
      <c r="AW821" s="12" t="s">
        <v>32</v>
      </c>
      <c r="AX821" s="12" t="s">
        <v>75</v>
      </c>
      <c r="AY821" s="153" t="s">
        <v>173</v>
      </c>
    </row>
    <row r="822" spans="2:65" s="13" customFormat="1">
      <c r="B822" s="158"/>
      <c r="D822" s="152" t="s">
        <v>181</v>
      </c>
      <c r="E822" s="159" t="s">
        <v>1</v>
      </c>
      <c r="F822" s="160" t="s">
        <v>1262</v>
      </c>
      <c r="H822" s="161">
        <v>110</v>
      </c>
      <c r="I822" s="162"/>
      <c r="L822" s="158"/>
      <c r="M822" s="163"/>
      <c r="T822" s="164"/>
      <c r="AT822" s="159" t="s">
        <v>181</v>
      </c>
      <c r="AU822" s="159" t="s">
        <v>84</v>
      </c>
      <c r="AV822" s="13" t="s">
        <v>84</v>
      </c>
      <c r="AW822" s="13" t="s">
        <v>32</v>
      </c>
      <c r="AX822" s="13" t="s">
        <v>75</v>
      </c>
      <c r="AY822" s="159" t="s">
        <v>173</v>
      </c>
    </row>
    <row r="823" spans="2:65" s="14" customFormat="1">
      <c r="B823" s="165"/>
      <c r="D823" s="152" t="s">
        <v>181</v>
      </c>
      <c r="E823" s="166" t="s">
        <v>1</v>
      </c>
      <c r="F823" s="167" t="s">
        <v>219</v>
      </c>
      <c r="H823" s="168">
        <v>1570</v>
      </c>
      <c r="I823" s="169"/>
      <c r="L823" s="165"/>
      <c r="M823" s="170"/>
      <c r="T823" s="171"/>
      <c r="AT823" s="166" t="s">
        <v>181</v>
      </c>
      <c r="AU823" s="166" t="s">
        <v>84</v>
      </c>
      <c r="AV823" s="14" t="s">
        <v>179</v>
      </c>
      <c r="AW823" s="14" t="s">
        <v>32</v>
      </c>
      <c r="AX823" s="14" t="s">
        <v>82</v>
      </c>
      <c r="AY823" s="166" t="s">
        <v>173</v>
      </c>
    </row>
    <row r="824" spans="2:65" s="1" customFormat="1" ht="76.349999999999994" customHeight="1">
      <c r="B824" s="32"/>
      <c r="C824" s="172" t="s">
        <v>1263</v>
      </c>
      <c r="D824" s="172" t="s">
        <v>269</v>
      </c>
      <c r="E824" s="173" t="s">
        <v>1264</v>
      </c>
      <c r="F824" s="174" t="s">
        <v>1265</v>
      </c>
      <c r="G824" s="175" t="s">
        <v>313</v>
      </c>
      <c r="H824" s="176">
        <v>1</v>
      </c>
      <c r="I824" s="177"/>
      <c r="J824" s="178">
        <f>ROUND(I824*H824,2)</f>
        <v>0</v>
      </c>
      <c r="K824" s="179"/>
      <c r="L824" s="180"/>
      <c r="M824" s="181" t="s">
        <v>1</v>
      </c>
      <c r="N824" s="182" t="s">
        <v>40</v>
      </c>
      <c r="P824" s="147">
        <f>O824*H824</f>
        <v>0</v>
      </c>
      <c r="Q824" s="147">
        <v>1.57</v>
      </c>
      <c r="R824" s="147">
        <f>Q824*H824</f>
        <v>1.57</v>
      </c>
      <c r="S824" s="147">
        <v>0</v>
      </c>
      <c r="T824" s="148">
        <f>S824*H824</f>
        <v>0</v>
      </c>
      <c r="AR824" s="149" t="s">
        <v>358</v>
      </c>
      <c r="AT824" s="149" t="s">
        <v>269</v>
      </c>
      <c r="AU824" s="149" t="s">
        <v>84</v>
      </c>
      <c r="AY824" s="17" t="s">
        <v>173</v>
      </c>
      <c r="BE824" s="150">
        <f>IF(N824="základní",J824,0)</f>
        <v>0</v>
      </c>
      <c r="BF824" s="150">
        <f>IF(N824="snížená",J824,0)</f>
        <v>0</v>
      </c>
      <c r="BG824" s="150">
        <f>IF(N824="zákl. přenesená",J824,0)</f>
        <v>0</v>
      </c>
      <c r="BH824" s="150">
        <f>IF(N824="sníž. přenesená",J824,0)</f>
        <v>0</v>
      </c>
      <c r="BI824" s="150">
        <f>IF(N824="nulová",J824,0)</f>
        <v>0</v>
      </c>
      <c r="BJ824" s="17" t="s">
        <v>82</v>
      </c>
      <c r="BK824" s="150">
        <f>ROUND(I824*H824,2)</f>
        <v>0</v>
      </c>
      <c r="BL824" s="17" t="s">
        <v>258</v>
      </c>
      <c r="BM824" s="149" t="s">
        <v>1266</v>
      </c>
    </row>
    <row r="825" spans="2:65" s="12" customFormat="1">
      <c r="B825" s="151"/>
      <c r="D825" s="152" t="s">
        <v>181</v>
      </c>
      <c r="E825" s="153" t="s">
        <v>1</v>
      </c>
      <c r="F825" s="154" t="s">
        <v>1254</v>
      </c>
      <c r="H825" s="153" t="s">
        <v>1</v>
      </c>
      <c r="I825" s="155"/>
      <c r="L825" s="151"/>
      <c r="M825" s="156"/>
      <c r="T825" s="157"/>
      <c r="AT825" s="153" t="s">
        <v>181</v>
      </c>
      <c r="AU825" s="153" t="s">
        <v>84</v>
      </c>
      <c r="AV825" s="12" t="s">
        <v>82</v>
      </c>
      <c r="AW825" s="12" t="s">
        <v>32</v>
      </c>
      <c r="AX825" s="12" t="s">
        <v>75</v>
      </c>
      <c r="AY825" s="153" t="s">
        <v>173</v>
      </c>
    </row>
    <row r="826" spans="2:65" s="13" customFormat="1">
      <c r="B826" s="158"/>
      <c r="D826" s="152" t="s">
        <v>181</v>
      </c>
      <c r="E826" s="159" t="s">
        <v>1</v>
      </c>
      <c r="F826" s="160" t="s">
        <v>422</v>
      </c>
      <c r="H826" s="161">
        <v>1</v>
      </c>
      <c r="I826" s="162"/>
      <c r="L826" s="158"/>
      <c r="M826" s="163"/>
      <c r="T826" s="164"/>
      <c r="AT826" s="159" t="s">
        <v>181</v>
      </c>
      <c r="AU826" s="159" t="s">
        <v>84</v>
      </c>
      <c r="AV826" s="13" t="s">
        <v>84</v>
      </c>
      <c r="AW826" s="13" t="s">
        <v>32</v>
      </c>
      <c r="AX826" s="13" t="s">
        <v>82</v>
      </c>
      <c r="AY826" s="159" t="s">
        <v>173</v>
      </c>
    </row>
    <row r="827" spans="2:65" s="1" customFormat="1" ht="24.2" customHeight="1">
      <c r="B827" s="32"/>
      <c r="C827" s="137" t="s">
        <v>1267</v>
      </c>
      <c r="D827" s="137" t="s">
        <v>175</v>
      </c>
      <c r="E827" s="138" t="s">
        <v>1268</v>
      </c>
      <c r="F827" s="139" t="s">
        <v>1269</v>
      </c>
      <c r="G827" s="140" t="s">
        <v>272</v>
      </c>
      <c r="H827" s="141">
        <v>2361</v>
      </c>
      <c r="I827" s="142"/>
      <c r="J827" s="143">
        <f>ROUND(I827*H827,2)</f>
        <v>0</v>
      </c>
      <c r="K827" s="144"/>
      <c r="L827" s="32"/>
      <c r="M827" s="145" t="s">
        <v>1</v>
      </c>
      <c r="N827" s="146" t="s">
        <v>40</v>
      </c>
      <c r="P827" s="147">
        <f>O827*H827</f>
        <v>0</v>
      </c>
      <c r="Q827" s="147">
        <v>5.0000000000000002E-5</v>
      </c>
      <c r="R827" s="147">
        <f>Q827*H827</f>
        <v>0.11805</v>
      </c>
      <c r="S827" s="147">
        <v>0</v>
      </c>
      <c r="T827" s="148">
        <f>S827*H827</f>
        <v>0</v>
      </c>
      <c r="AR827" s="149" t="s">
        <v>258</v>
      </c>
      <c r="AT827" s="149" t="s">
        <v>175</v>
      </c>
      <c r="AU827" s="149" t="s">
        <v>84</v>
      </c>
      <c r="AY827" s="17" t="s">
        <v>173</v>
      </c>
      <c r="BE827" s="150">
        <f>IF(N827="základní",J827,0)</f>
        <v>0</v>
      </c>
      <c r="BF827" s="150">
        <f>IF(N827="snížená",J827,0)</f>
        <v>0</v>
      </c>
      <c r="BG827" s="150">
        <f>IF(N827="zákl. přenesená",J827,0)</f>
        <v>0</v>
      </c>
      <c r="BH827" s="150">
        <f>IF(N827="sníž. přenesená",J827,0)</f>
        <v>0</v>
      </c>
      <c r="BI827" s="150">
        <f>IF(N827="nulová",J827,0)</f>
        <v>0</v>
      </c>
      <c r="BJ827" s="17" t="s">
        <v>82</v>
      </c>
      <c r="BK827" s="150">
        <f>ROUND(I827*H827,2)</f>
        <v>0</v>
      </c>
      <c r="BL827" s="17" t="s">
        <v>258</v>
      </c>
      <c r="BM827" s="149" t="s">
        <v>1270</v>
      </c>
    </row>
    <row r="828" spans="2:65" s="12" customFormat="1">
      <c r="B828" s="151"/>
      <c r="D828" s="152" t="s">
        <v>181</v>
      </c>
      <c r="E828" s="153" t="s">
        <v>1</v>
      </c>
      <c r="F828" s="154" t="s">
        <v>1271</v>
      </c>
      <c r="H828" s="153" t="s">
        <v>1</v>
      </c>
      <c r="I828" s="155"/>
      <c r="L828" s="151"/>
      <c r="M828" s="156"/>
      <c r="T828" s="157"/>
      <c r="AT828" s="153" t="s">
        <v>181</v>
      </c>
      <c r="AU828" s="153" t="s">
        <v>84</v>
      </c>
      <c r="AV828" s="12" t="s">
        <v>82</v>
      </c>
      <c r="AW828" s="12" t="s">
        <v>32</v>
      </c>
      <c r="AX828" s="12" t="s">
        <v>75</v>
      </c>
      <c r="AY828" s="153" t="s">
        <v>173</v>
      </c>
    </row>
    <row r="829" spans="2:65" s="13" customFormat="1">
      <c r="B829" s="158"/>
      <c r="D829" s="152" t="s">
        <v>181</v>
      </c>
      <c r="E829" s="159" t="s">
        <v>1</v>
      </c>
      <c r="F829" s="160" t="s">
        <v>1272</v>
      </c>
      <c r="H829" s="161">
        <v>591</v>
      </c>
      <c r="I829" s="162"/>
      <c r="L829" s="158"/>
      <c r="M829" s="163"/>
      <c r="T829" s="164"/>
      <c r="AT829" s="159" t="s">
        <v>181</v>
      </c>
      <c r="AU829" s="159" t="s">
        <v>84</v>
      </c>
      <c r="AV829" s="13" t="s">
        <v>84</v>
      </c>
      <c r="AW829" s="13" t="s">
        <v>32</v>
      </c>
      <c r="AX829" s="13" t="s">
        <v>75</v>
      </c>
      <c r="AY829" s="159" t="s">
        <v>173</v>
      </c>
    </row>
    <row r="830" spans="2:65" s="12" customFormat="1">
      <c r="B830" s="151"/>
      <c r="D830" s="152" t="s">
        <v>181</v>
      </c>
      <c r="E830" s="153" t="s">
        <v>1</v>
      </c>
      <c r="F830" s="154" t="s">
        <v>488</v>
      </c>
      <c r="H830" s="153" t="s">
        <v>1</v>
      </c>
      <c r="I830" s="155"/>
      <c r="L830" s="151"/>
      <c r="M830" s="156"/>
      <c r="T830" s="157"/>
      <c r="AT830" s="153" t="s">
        <v>181</v>
      </c>
      <c r="AU830" s="153" t="s">
        <v>84</v>
      </c>
      <c r="AV830" s="12" t="s">
        <v>82</v>
      </c>
      <c r="AW830" s="12" t="s">
        <v>32</v>
      </c>
      <c r="AX830" s="12" t="s">
        <v>75</v>
      </c>
      <c r="AY830" s="153" t="s">
        <v>173</v>
      </c>
    </row>
    <row r="831" spans="2:65" s="13" customFormat="1">
      <c r="B831" s="158"/>
      <c r="D831" s="152" t="s">
        <v>181</v>
      </c>
      <c r="E831" s="159" t="s">
        <v>1</v>
      </c>
      <c r="F831" s="160" t="s">
        <v>1273</v>
      </c>
      <c r="H831" s="161">
        <v>1770</v>
      </c>
      <c r="I831" s="162"/>
      <c r="L831" s="158"/>
      <c r="M831" s="163"/>
      <c r="T831" s="164"/>
      <c r="AT831" s="159" t="s">
        <v>181</v>
      </c>
      <c r="AU831" s="159" t="s">
        <v>84</v>
      </c>
      <c r="AV831" s="13" t="s">
        <v>84</v>
      </c>
      <c r="AW831" s="13" t="s">
        <v>32</v>
      </c>
      <c r="AX831" s="13" t="s">
        <v>75</v>
      </c>
      <c r="AY831" s="159" t="s">
        <v>173</v>
      </c>
    </row>
    <row r="832" spans="2:65" s="14" customFormat="1">
      <c r="B832" s="165"/>
      <c r="D832" s="152" t="s">
        <v>181</v>
      </c>
      <c r="E832" s="166" t="s">
        <v>1</v>
      </c>
      <c r="F832" s="167" t="s">
        <v>219</v>
      </c>
      <c r="H832" s="168">
        <v>2361</v>
      </c>
      <c r="I832" s="169"/>
      <c r="L832" s="165"/>
      <c r="M832" s="170"/>
      <c r="T832" s="171"/>
      <c r="AT832" s="166" t="s">
        <v>181</v>
      </c>
      <c r="AU832" s="166" t="s">
        <v>84</v>
      </c>
      <c r="AV832" s="14" t="s">
        <v>179</v>
      </c>
      <c r="AW832" s="14" t="s">
        <v>32</v>
      </c>
      <c r="AX832" s="14" t="s">
        <v>82</v>
      </c>
      <c r="AY832" s="166" t="s">
        <v>173</v>
      </c>
    </row>
    <row r="833" spans="2:65" s="1" customFormat="1" ht="37.9" customHeight="1">
      <c r="B833" s="32"/>
      <c r="C833" s="172" t="s">
        <v>1274</v>
      </c>
      <c r="D833" s="172" t="s">
        <v>269</v>
      </c>
      <c r="E833" s="173" t="s">
        <v>1275</v>
      </c>
      <c r="F833" s="174" t="s">
        <v>1276</v>
      </c>
      <c r="G833" s="175" t="s">
        <v>313</v>
      </c>
      <c r="H833" s="176">
        <v>1</v>
      </c>
      <c r="I833" s="177"/>
      <c r="J833" s="178">
        <f>ROUND(I833*H833,2)</f>
        <v>0</v>
      </c>
      <c r="K833" s="179"/>
      <c r="L833" s="180"/>
      <c r="M833" s="181" t="s">
        <v>1</v>
      </c>
      <c r="N833" s="182" t="s">
        <v>40</v>
      </c>
      <c r="P833" s="147">
        <f>O833*H833</f>
        <v>0</v>
      </c>
      <c r="Q833" s="147">
        <v>0.59099999999999997</v>
      </c>
      <c r="R833" s="147">
        <f>Q833*H833</f>
        <v>0.59099999999999997</v>
      </c>
      <c r="S833" s="147">
        <v>0</v>
      </c>
      <c r="T833" s="148">
        <f>S833*H833</f>
        <v>0</v>
      </c>
      <c r="AR833" s="149" t="s">
        <v>358</v>
      </c>
      <c r="AT833" s="149" t="s">
        <v>269</v>
      </c>
      <c r="AU833" s="149" t="s">
        <v>84</v>
      </c>
      <c r="AY833" s="17" t="s">
        <v>173</v>
      </c>
      <c r="BE833" s="150">
        <f>IF(N833="základní",J833,0)</f>
        <v>0</v>
      </c>
      <c r="BF833" s="150">
        <f>IF(N833="snížená",J833,0)</f>
        <v>0</v>
      </c>
      <c r="BG833" s="150">
        <f>IF(N833="zákl. přenesená",J833,0)</f>
        <v>0</v>
      </c>
      <c r="BH833" s="150">
        <f>IF(N833="sníž. přenesená",J833,0)</f>
        <v>0</v>
      </c>
      <c r="BI833" s="150">
        <f>IF(N833="nulová",J833,0)</f>
        <v>0</v>
      </c>
      <c r="BJ833" s="17" t="s">
        <v>82</v>
      </c>
      <c r="BK833" s="150">
        <f>ROUND(I833*H833,2)</f>
        <v>0</v>
      </c>
      <c r="BL833" s="17" t="s">
        <v>258</v>
      </c>
      <c r="BM833" s="149" t="s">
        <v>1277</v>
      </c>
    </row>
    <row r="834" spans="2:65" s="13" customFormat="1">
      <c r="B834" s="158"/>
      <c r="D834" s="152" t="s">
        <v>181</v>
      </c>
      <c r="E834" s="159" t="s">
        <v>1</v>
      </c>
      <c r="F834" s="160" t="s">
        <v>422</v>
      </c>
      <c r="H834" s="161">
        <v>1</v>
      </c>
      <c r="I834" s="162"/>
      <c r="L834" s="158"/>
      <c r="M834" s="163"/>
      <c r="T834" s="164"/>
      <c r="AT834" s="159" t="s">
        <v>181</v>
      </c>
      <c r="AU834" s="159" t="s">
        <v>84</v>
      </c>
      <c r="AV834" s="13" t="s">
        <v>84</v>
      </c>
      <c r="AW834" s="13" t="s">
        <v>32</v>
      </c>
      <c r="AX834" s="13" t="s">
        <v>82</v>
      </c>
      <c r="AY834" s="159" t="s">
        <v>173</v>
      </c>
    </row>
    <row r="835" spans="2:65" s="1" customFormat="1" ht="55.5" customHeight="1">
      <c r="B835" s="32"/>
      <c r="C835" s="172" t="s">
        <v>1278</v>
      </c>
      <c r="D835" s="172" t="s">
        <v>269</v>
      </c>
      <c r="E835" s="173" t="s">
        <v>1279</v>
      </c>
      <c r="F835" s="174" t="s">
        <v>1280</v>
      </c>
      <c r="G835" s="175" t="s">
        <v>313</v>
      </c>
      <c r="H835" s="176">
        <v>1</v>
      </c>
      <c r="I835" s="177"/>
      <c r="J835" s="178">
        <f>ROUND(I835*H835,2)</f>
        <v>0</v>
      </c>
      <c r="K835" s="179"/>
      <c r="L835" s="180"/>
      <c r="M835" s="181" t="s">
        <v>1</v>
      </c>
      <c r="N835" s="182" t="s">
        <v>40</v>
      </c>
      <c r="P835" s="147">
        <f>O835*H835</f>
        <v>0</v>
      </c>
      <c r="Q835" s="147">
        <v>1.8</v>
      </c>
      <c r="R835" s="147">
        <f>Q835*H835</f>
        <v>1.8</v>
      </c>
      <c r="S835" s="147">
        <v>0</v>
      </c>
      <c r="T835" s="148">
        <f>S835*H835</f>
        <v>0</v>
      </c>
      <c r="AR835" s="149" t="s">
        <v>358</v>
      </c>
      <c r="AT835" s="149" t="s">
        <v>269</v>
      </c>
      <c r="AU835" s="149" t="s">
        <v>84</v>
      </c>
      <c r="AY835" s="17" t="s">
        <v>173</v>
      </c>
      <c r="BE835" s="150">
        <f>IF(N835="základní",J835,0)</f>
        <v>0</v>
      </c>
      <c r="BF835" s="150">
        <f>IF(N835="snížená",J835,0)</f>
        <v>0</v>
      </c>
      <c r="BG835" s="150">
        <f>IF(N835="zákl. přenesená",J835,0)</f>
        <v>0</v>
      </c>
      <c r="BH835" s="150">
        <f>IF(N835="sníž. přenesená",J835,0)</f>
        <v>0</v>
      </c>
      <c r="BI835" s="150">
        <f>IF(N835="nulová",J835,0)</f>
        <v>0</v>
      </c>
      <c r="BJ835" s="17" t="s">
        <v>82</v>
      </c>
      <c r="BK835" s="150">
        <f>ROUND(I835*H835,2)</f>
        <v>0</v>
      </c>
      <c r="BL835" s="17" t="s">
        <v>258</v>
      </c>
      <c r="BM835" s="149" t="s">
        <v>1281</v>
      </c>
    </row>
    <row r="836" spans="2:65" s="12" customFormat="1">
      <c r="B836" s="151"/>
      <c r="D836" s="152" t="s">
        <v>181</v>
      </c>
      <c r="E836" s="153" t="s">
        <v>1</v>
      </c>
      <c r="F836" s="154" t="s">
        <v>488</v>
      </c>
      <c r="H836" s="153" t="s">
        <v>1</v>
      </c>
      <c r="I836" s="155"/>
      <c r="L836" s="151"/>
      <c r="M836" s="156"/>
      <c r="T836" s="157"/>
      <c r="AT836" s="153" t="s">
        <v>181</v>
      </c>
      <c r="AU836" s="153" t="s">
        <v>84</v>
      </c>
      <c r="AV836" s="12" t="s">
        <v>82</v>
      </c>
      <c r="AW836" s="12" t="s">
        <v>32</v>
      </c>
      <c r="AX836" s="12" t="s">
        <v>75</v>
      </c>
      <c r="AY836" s="153" t="s">
        <v>173</v>
      </c>
    </row>
    <row r="837" spans="2:65" s="13" customFormat="1">
      <c r="B837" s="158"/>
      <c r="D837" s="152" t="s">
        <v>181</v>
      </c>
      <c r="E837" s="159" t="s">
        <v>1</v>
      </c>
      <c r="F837" s="160" t="s">
        <v>422</v>
      </c>
      <c r="H837" s="161">
        <v>1</v>
      </c>
      <c r="I837" s="162"/>
      <c r="L837" s="158"/>
      <c r="M837" s="163"/>
      <c r="T837" s="164"/>
      <c r="AT837" s="159" t="s">
        <v>181</v>
      </c>
      <c r="AU837" s="159" t="s">
        <v>84</v>
      </c>
      <c r="AV837" s="13" t="s">
        <v>84</v>
      </c>
      <c r="AW837" s="13" t="s">
        <v>32</v>
      </c>
      <c r="AX837" s="13" t="s">
        <v>82</v>
      </c>
      <c r="AY837" s="159" t="s">
        <v>173</v>
      </c>
    </row>
    <row r="838" spans="2:65" s="1" customFormat="1" ht="24.2" customHeight="1">
      <c r="B838" s="32"/>
      <c r="C838" s="137" t="s">
        <v>1282</v>
      </c>
      <c r="D838" s="137" t="s">
        <v>175</v>
      </c>
      <c r="E838" s="138" t="s">
        <v>1283</v>
      </c>
      <c r="F838" s="139" t="s">
        <v>1284</v>
      </c>
      <c r="G838" s="140" t="s">
        <v>307</v>
      </c>
      <c r="H838" s="141">
        <v>5.65</v>
      </c>
      <c r="I838" s="142"/>
      <c r="J838" s="143">
        <f>ROUND(I838*H838,2)</f>
        <v>0</v>
      </c>
      <c r="K838" s="144"/>
      <c r="L838" s="32"/>
      <c r="M838" s="145" t="s">
        <v>1</v>
      </c>
      <c r="N838" s="146" t="s">
        <v>40</v>
      </c>
      <c r="P838" s="147">
        <f>O838*H838</f>
        <v>0</v>
      </c>
      <c r="Q838" s="147">
        <v>0</v>
      </c>
      <c r="R838" s="147">
        <f>Q838*H838</f>
        <v>0</v>
      </c>
      <c r="S838" s="147">
        <v>0</v>
      </c>
      <c r="T838" s="148">
        <f>S838*H838</f>
        <v>0</v>
      </c>
      <c r="AR838" s="149" t="s">
        <v>258</v>
      </c>
      <c r="AT838" s="149" t="s">
        <v>175</v>
      </c>
      <c r="AU838" s="149" t="s">
        <v>84</v>
      </c>
      <c r="AY838" s="17" t="s">
        <v>173</v>
      </c>
      <c r="BE838" s="150">
        <f>IF(N838="základní",J838,0)</f>
        <v>0</v>
      </c>
      <c r="BF838" s="150">
        <f>IF(N838="snížená",J838,0)</f>
        <v>0</v>
      </c>
      <c r="BG838" s="150">
        <f>IF(N838="zákl. přenesená",J838,0)</f>
        <v>0</v>
      </c>
      <c r="BH838" s="150">
        <f>IF(N838="sníž. přenesená",J838,0)</f>
        <v>0</v>
      </c>
      <c r="BI838" s="150">
        <f>IF(N838="nulová",J838,0)</f>
        <v>0</v>
      </c>
      <c r="BJ838" s="17" t="s">
        <v>82</v>
      </c>
      <c r="BK838" s="150">
        <f>ROUND(I838*H838,2)</f>
        <v>0</v>
      </c>
      <c r="BL838" s="17" t="s">
        <v>258</v>
      </c>
      <c r="BM838" s="149" t="s">
        <v>1285</v>
      </c>
    </row>
    <row r="839" spans="2:65" s="13" customFormat="1">
      <c r="B839" s="158"/>
      <c r="D839" s="152" t="s">
        <v>181</v>
      </c>
      <c r="E839" s="159" t="s">
        <v>1</v>
      </c>
      <c r="F839" s="160" t="s">
        <v>1286</v>
      </c>
      <c r="H839" s="161">
        <v>5.65</v>
      </c>
      <c r="I839" s="162"/>
      <c r="L839" s="158"/>
      <c r="M839" s="163"/>
      <c r="T839" s="164"/>
      <c r="AT839" s="159" t="s">
        <v>181</v>
      </c>
      <c r="AU839" s="159" t="s">
        <v>84</v>
      </c>
      <c r="AV839" s="13" t="s">
        <v>84</v>
      </c>
      <c r="AW839" s="13" t="s">
        <v>32</v>
      </c>
      <c r="AX839" s="13" t="s">
        <v>82</v>
      </c>
      <c r="AY839" s="159" t="s">
        <v>173</v>
      </c>
    </row>
    <row r="840" spans="2:65" s="1" customFormat="1" ht="66.75" customHeight="1">
      <c r="B840" s="32"/>
      <c r="C840" s="172" t="s">
        <v>1287</v>
      </c>
      <c r="D840" s="172" t="s">
        <v>269</v>
      </c>
      <c r="E840" s="173" t="s">
        <v>1288</v>
      </c>
      <c r="F840" s="174" t="s">
        <v>1289</v>
      </c>
      <c r="G840" s="175" t="s">
        <v>313</v>
      </c>
      <c r="H840" s="176">
        <v>1</v>
      </c>
      <c r="I840" s="177"/>
      <c r="J840" s="178">
        <f>ROUND(I840*H840,2)</f>
        <v>0</v>
      </c>
      <c r="K840" s="179"/>
      <c r="L840" s="180"/>
      <c r="M840" s="181" t="s">
        <v>1</v>
      </c>
      <c r="N840" s="182" t="s">
        <v>40</v>
      </c>
      <c r="P840" s="147">
        <f>O840*H840</f>
        <v>0</v>
      </c>
      <c r="Q840" s="147">
        <v>0.17499999999999999</v>
      </c>
      <c r="R840" s="147">
        <f>Q840*H840</f>
        <v>0.17499999999999999</v>
      </c>
      <c r="S840" s="147">
        <v>0</v>
      </c>
      <c r="T840" s="148">
        <f>S840*H840</f>
        <v>0</v>
      </c>
      <c r="AR840" s="149" t="s">
        <v>358</v>
      </c>
      <c r="AT840" s="149" t="s">
        <v>269</v>
      </c>
      <c r="AU840" s="149" t="s">
        <v>84</v>
      </c>
      <c r="AY840" s="17" t="s">
        <v>173</v>
      </c>
      <c r="BE840" s="150">
        <f>IF(N840="základní",J840,0)</f>
        <v>0</v>
      </c>
      <c r="BF840" s="150">
        <f>IF(N840="snížená",J840,0)</f>
        <v>0</v>
      </c>
      <c r="BG840" s="150">
        <f>IF(N840="zákl. přenesená",J840,0)</f>
        <v>0</v>
      </c>
      <c r="BH840" s="150">
        <f>IF(N840="sníž. přenesená",J840,0)</f>
        <v>0</v>
      </c>
      <c r="BI840" s="150">
        <f>IF(N840="nulová",J840,0)</f>
        <v>0</v>
      </c>
      <c r="BJ840" s="17" t="s">
        <v>82</v>
      </c>
      <c r="BK840" s="150">
        <f>ROUND(I840*H840,2)</f>
        <v>0</v>
      </c>
      <c r="BL840" s="17" t="s">
        <v>258</v>
      </c>
      <c r="BM840" s="149" t="s">
        <v>1290</v>
      </c>
    </row>
    <row r="841" spans="2:65" s="13" customFormat="1">
      <c r="B841" s="158"/>
      <c r="D841" s="152" t="s">
        <v>181</v>
      </c>
      <c r="E841" s="159" t="s">
        <v>1</v>
      </c>
      <c r="F841" s="160" t="s">
        <v>422</v>
      </c>
      <c r="H841" s="161">
        <v>1</v>
      </c>
      <c r="I841" s="162"/>
      <c r="L841" s="158"/>
      <c r="M841" s="163"/>
      <c r="T841" s="164"/>
      <c r="AT841" s="159" t="s">
        <v>181</v>
      </c>
      <c r="AU841" s="159" t="s">
        <v>84</v>
      </c>
      <c r="AV841" s="13" t="s">
        <v>84</v>
      </c>
      <c r="AW841" s="13" t="s">
        <v>32</v>
      </c>
      <c r="AX841" s="13" t="s">
        <v>82</v>
      </c>
      <c r="AY841" s="159" t="s">
        <v>173</v>
      </c>
    </row>
    <row r="842" spans="2:65" s="1" customFormat="1" ht="33" customHeight="1">
      <c r="B842" s="32"/>
      <c r="C842" s="137" t="s">
        <v>1291</v>
      </c>
      <c r="D842" s="137" t="s">
        <v>175</v>
      </c>
      <c r="E842" s="138" t="s">
        <v>1292</v>
      </c>
      <c r="F842" s="139" t="s">
        <v>1293</v>
      </c>
      <c r="G842" s="140" t="s">
        <v>272</v>
      </c>
      <c r="H842" s="141">
        <v>90</v>
      </c>
      <c r="I842" s="142"/>
      <c r="J842" s="143">
        <f>ROUND(I842*H842,2)</f>
        <v>0</v>
      </c>
      <c r="K842" s="144"/>
      <c r="L842" s="32"/>
      <c r="M842" s="145" t="s">
        <v>1</v>
      </c>
      <c r="N842" s="146" t="s">
        <v>40</v>
      </c>
      <c r="P842" s="147">
        <f>O842*H842</f>
        <v>0</v>
      </c>
      <c r="Q842" s="147">
        <v>0</v>
      </c>
      <c r="R842" s="147">
        <f>Q842*H842</f>
        <v>0</v>
      </c>
      <c r="S842" s="147">
        <v>1E-3</v>
      </c>
      <c r="T842" s="148">
        <f>S842*H842</f>
        <v>0.09</v>
      </c>
      <c r="AR842" s="149" t="s">
        <v>258</v>
      </c>
      <c r="AT842" s="149" t="s">
        <v>175</v>
      </c>
      <c r="AU842" s="149" t="s">
        <v>84</v>
      </c>
      <c r="AY842" s="17" t="s">
        <v>173</v>
      </c>
      <c r="BE842" s="150">
        <f>IF(N842="základní",J842,0)</f>
        <v>0</v>
      </c>
      <c r="BF842" s="150">
        <f>IF(N842="snížená",J842,0)</f>
        <v>0</v>
      </c>
      <c r="BG842" s="150">
        <f>IF(N842="zákl. přenesená",J842,0)</f>
        <v>0</v>
      </c>
      <c r="BH842" s="150">
        <f>IF(N842="sníž. přenesená",J842,0)</f>
        <v>0</v>
      </c>
      <c r="BI842" s="150">
        <f>IF(N842="nulová",J842,0)</f>
        <v>0</v>
      </c>
      <c r="BJ842" s="17" t="s">
        <v>82</v>
      </c>
      <c r="BK842" s="150">
        <f>ROUND(I842*H842,2)</f>
        <v>0</v>
      </c>
      <c r="BL842" s="17" t="s">
        <v>258</v>
      </c>
      <c r="BM842" s="149" t="s">
        <v>1294</v>
      </c>
    </row>
    <row r="843" spans="2:65" s="12" customFormat="1">
      <c r="B843" s="151"/>
      <c r="D843" s="152" t="s">
        <v>181</v>
      </c>
      <c r="E843" s="153" t="s">
        <v>1</v>
      </c>
      <c r="F843" s="154" t="s">
        <v>1295</v>
      </c>
      <c r="H843" s="153" t="s">
        <v>1</v>
      </c>
      <c r="I843" s="155"/>
      <c r="L843" s="151"/>
      <c r="M843" s="156"/>
      <c r="T843" s="157"/>
      <c r="AT843" s="153" t="s">
        <v>181</v>
      </c>
      <c r="AU843" s="153" t="s">
        <v>84</v>
      </c>
      <c r="AV843" s="12" t="s">
        <v>82</v>
      </c>
      <c r="AW843" s="12" t="s">
        <v>32</v>
      </c>
      <c r="AX843" s="12" t="s">
        <v>75</v>
      </c>
      <c r="AY843" s="153" t="s">
        <v>173</v>
      </c>
    </row>
    <row r="844" spans="2:65" s="13" customFormat="1">
      <c r="B844" s="158"/>
      <c r="D844" s="152" t="s">
        <v>181</v>
      </c>
      <c r="E844" s="159" t="s">
        <v>1</v>
      </c>
      <c r="F844" s="160" t="s">
        <v>1296</v>
      </c>
      <c r="H844" s="161">
        <v>90</v>
      </c>
      <c r="I844" s="162"/>
      <c r="L844" s="158"/>
      <c r="M844" s="163"/>
      <c r="T844" s="164"/>
      <c r="AT844" s="159" t="s">
        <v>181</v>
      </c>
      <c r="AU844" s="159" t="s">
        <v>84</v>
      </c>
      <c r="AV844" s="13" t="s">
        <v>84</v>
      </c>
      <c r="AW844" s="13" t="s">
        <v>32</v>
      </c>
      <c r="AX844" s="13" t="s">
        <v>82</v>
      </c>
      <c r="AY844" s="159" t="s">
        <v>173</v>
      </c>
    </row>
    <row r="845" spans="2:65" s="1" customFormat="1" ht="33" customHeight="1">
      <c r="B845" s="32"/>
      <c r="C845" s="137" t="s">
        <v>1297</v>
      </c>
      <c r="D845" s="137" t="s">
        <v>175</v>
      </c>
      <c r="E845" s="138" t="s">
        <v>1298</v>
      </c>
      <c r="F845" s="139" t="s">
        <v>1299</v>
      </c>
      <c r="G845" s="140" t="s">
        <v>272</v>
      </c>
      <c r="H845" s="141">
        <v>260</v>
      </c>
      <c r="I845" s="142"/>
      <c r="J845" s="143">
        <f>ROUND(I845*H845,2)</f>
        <v>0</v>
      </c>
      <c r="K845" s="144"/>
      <c r="L845" s="32"/>
      <c r="M845" s="145" t="s">
        <v>1</v>
      </c>
      <c r="N845" s="146" t="s">
        <v>40</v>
      </c>
      <c r="P845" s="147">
        <f>O845*H845</f>
        <v>0</v>
      </c>
      <c r="Q845" s="147">
        <v>0</v>
      </c>
      <c r="R845" s="147">
        <f>Q845*H845</f>
        <v>0</v>
      </c>
      <c r="S845" s="147">
        <v>1E-3</v>
      </c>
      <c r="T845" s="148">
        <f>S845*H845</f>
        <v>0.26</v>
      </c>
      <c r="AR845" s="149" t="s">
        <v>258</v>
      </c>
      <c r="AT845" s="149" t="s">
        <v>175</v>
      </c>
      <c r="AU845" s="149" t="s">
        <v>84</v>
      </c>
      <c r="AY845" s="17" t="s">
        <v>173</v>
      </c>
      <c r="BE845" s="150">
        <f>IF(N845="základní",J845,0)</f>
        <v>0</v>
      </c>
      <c r="BF845" s="150">
        <f>IF(N845="snížená",J845,0)</f>
        <v>0</v>
      </c>
      <c r="BG845" s="150">
        <f>IF(N845="zákl. přenesená",J845,0)</f>
        <v>0</v>
      </c>
      <c r="BH845" s="150">
        <f>IF(N845="sníž. přenesená",J845,0)</f>
        <v>0</v>
      </c>
      <c r="BI845" s="150">
        <f>IF(N845="nulová",J845,0)</f>
        <v>0</v>
      </c>
      <c r="BJ845" s="17" t="s">
        <v>82</v>
      </c>
      <c r="BK845" s="150">
        <f>ROUND(I845*H845,2)</f>
        <v>0</v>
      </c>
      <c r="BL845" s="17" t="s">
        <v>258</v>
      </c>
      <c r="BM845" s="149" t="s">
        <v>1300</v>
      </c>
    </row>
    <row r="846" spans="2:65" s="12" customFormat="1">
      <c r="B846" s="151"/>
      <c r="D846" s="152" t="s">
        <v>181</v>
      </c>
      <c r="E846" s="153" t="s">
        <v>1</v>
      </c>
      <c r="F846" s="154" t="s">
        <v>1301</v>
      </c>
      <c r="H846" s="153" t="s">
        <v>1</v>
      </c>
      <c r="I846" s="155"/>
      <c r="L846" s="151"/>
      <c r="M846" s="156"/>
      <c r="T846" s="157"/>
      <c r="AT846" s="153" t="s">
        <v>181</v>
      </c>
      <c r="AU846" s="153" t="s">
        <v>84</v>
      </c>
      <c r="AV846" s="12" t="s">
        <v>82</v>
      </c>
      <c r="AW846" s="12" t="s">
        <v>32</v>
      </c>
      <c r="AX846" s="12" t="s">
        <v>75</v>
      </c>
      <c r="AY846" s="153" t="s">
        <v>173</v>
      </c>
    </row>
    <row r="847" spans="2:65" s="13" customFormat="1">
      <c r="B847" s="158"/>
      <c r="D847" s="152" t="s">
        <v>181</v>
      </c>
      <c r="E847" s="159" t="s">
        <v>1</v>
      </c>
      <c r="F847" s="160" t="s">
        <v>1302</v>
      </c>
      <c r="H847" s="161">
        <v>260</v>
      </c>
      <c r="I847" s="162"/>
      <c r="L847" s="158"/>
      <c r="M847" s="163"/>
      <c r="T847" s="164"/>
      <c r="AT847" s="159" t="s">
        <v>181</v>
      </c>
      <c r="AU847" s="159" t="s">
        <v>84</v>
      </c>
      <c r="AV847" s="13" t="s">
        <v>84</v>
      </c>
      <c r="AW847" s="13" t="s">
        <v>32</v>
      </c>
      <c r="AX847" s="13" t="s">
        <v>82</v>
      </c>
      <c r="AY847" s="159" t="s">
        <v>173</v>
      </c>
    </row>
    <row r="848" spans="2:65" s="1" customFormat="1" ht="33" customHeight="1">
      <c r="B848" s="32"/>
      <c r="C848" s="137" t="s">
        <v>1303</v>
      </c>
      <c r="D848" s="137" t="s">
        <v>175</v>
      </c>
      <c r="E848" s="138" t="s">
        <v>1304</v>
      </c>
      <c r="F848" s="139" t="s">
        <v>1305</v>
      </c>
      <c r="G848" s="140" t="s">
        <v>272</v>
      </c>
      <c r="H848" s="141">
        <v>320</v>
      </c>
      <c r="I848" s="142"/>
      <c r="J848" s="143">
        <f>ROUND(I848*H848,2)</f>
        <v>0</v>
      </c>
      <c r="K848" s="144"/>
      <c r="L848" s="32"/>
      <c r="M848" s="145" t="s">
        <v>1</v>
      </c>
      <c r="N848" s="146" t="s">
        <v>40</v>
      </c>
      <c r="P848" s="147">
        <f>O848*H848</f>
        <v>0</v>
      </c>
      <c r="Q848" s="147">
        <v>0</v>
      </c>
      <c r="R848" s="147">
        <f>Q848*H848</f>
        <v>0</v>
      </c>
      <c r="S848" s="147">
        <v>1E-3</v>
      </c>
      <c r="T848" s="148">
        <f>S848*H848</f>
        <v>0.32</v>
      </c>
      <c r="AR848" s="149" t="s">
        <v>258</v>
      </c>
      <c r="AT848" s="149" t="s">
        <v>175</v>
      </c>
      <c r="AU848" s="149" t="s">
        <v>84</v>
      </c>
      <c r="AY848" s="17" t="s">
        <v>173</v>
      </c>
      <c r="BE848" s="150">
        <f>IF(N848="základní",J848,0)</f>
        <v>0</v>
      </c>
      <c r="BF848" s="150">
        <f>IF(N848="snížená",J848,0)</f>
        <v>0</v>
      </c>
      <c r="BG848" s="150">
        <f>IF(N848="zákl. přenesená",J848,0)</f>
        <v>0</v>
      </c>
      <c r="BH848" s="150">
        <f>IF(N848="sníž. přenesená",J848,0)</f>
        <v>0</v>
      </c>
      <c r="BI848" s="150">
        <f>IF(N848="nulová",J848,0)</f>
        <v>0</v>
      </c>
      <c r="BJ848" s="17" t="s">
        <v>82</v>
      </c>
      <c r="BK848" s="150">
        <f>ROUND(I848*H848,2)</f>
        <v>0</v>
      </c>
      <c r="BL848" s="17" t="s">
        <v>258</v>
      </c>
      <c r="BM848" s="149" t="s">
        <v>1306</v>
      </c>
    </row>
    <row r="849" spans="2:65" s="12" customFormat="1">
      <c r="B849" s="151"/>
      <c r="D849" s="152" t="s">
        <v>181</v>
      </c>
      <c r="E849" s="153" t="s">
        <v>1</v>
      </c>
      <c r="F849" s="154" t="s">
        <v>1307</v>
      </c>
      <c r="H849" s="153" t="s">
        <v>1</v>
      </c>
      <c r="I849" s="155"/>
      <c r="L849" s="151"/>
      <c r="M849" s="156"/>
      <c r="T849" s="157"/>
      <c r="AT849" s="153" t="s">
        <v>181</v>
      </c>
      <c r="AU849" s="153" t="s">
        <v>84</v>
      </c>
      <c r="AV849" s="12" t="s">
        <v>82</v>
      </c>
      <c r="AW849" s="12" t="s">
        <v>32</v>
      </c>
      <c r="AX849" s="12" t="s">
        <v>75</v>
      </c>
      <c r="AY849" s="153" t="s">
        <v>173</v>
      </c>
    </row>
    <row r="850" spans="2:65" s="13" customFormat="1">
      <c r="B850" s="158"/>
      <c r="D850" s="152" t="s">
        <v>181</v>
      </c>
      <c r="E850" s="159" t="s">
        <v>1</v>
      </c>
      <c r="F850" s="160" t="s">
        <v>1308</v>
      </c>
      <c r="H850" s="161">
        <v>320</v>
      </c>
      <c r="I850" s="162"/>
      <c r="L850" s="158"/>
      <c r="M850" s="163"/>
      <c r="T850" s="164"/>
      <c r="AT850" s="159" t="s">
        <v>181</v>
      </c>
      <c r="AU850" s="159" t="s">
        <v>84</v>
      </c>
      <c r="AV850" s="13" t="s">
        <v>84</v>
      </c>
      <c r="AW850" s="13" t="s">
        <v>32</v>
      </c>
      <c r="AX850" s="13" t="s">
        <v>82</v>
      </c>
      <c r="AY850" s="159" t="s">
        <v>173</v>
      </c>
    </row>
    <row r="851" spans="2:65" s="1" customFormat="1" ht="24.2" customHeight="1">
      <c r="B851" s="32"/>
      <c r="C851" s="137" t="s">
        <v>1309</v>
      </c>
      <c r="D851" s="137" t="s">
        <v>175</v>
      </c>
      <c r="E851" s="138" t="s">
        <v>1310</v>
      </c>
      <c r="F851" s="139" t="s">
        <v>1311</v>
      </c>
      <c r="G851" s="140" t="s">
        <v>250</v>
      </c>
      <c r="H851" s="141">
        <v>4.7839999999999998</v>
      </c>
      <c r="I851" s="142"/>
      <c r="J851" s="143">
        <f>ROUND(I851*H851,2)</f>
        <v>0</v>
      </c>
      <c r="K851" s="144"/>
      <c r="L851" s="32"/>
      <c r="M851" s="145" t="s">
        <v>1</v>
      </c>
      <c r="N851" s="146" t="s">
        <v>40</v>
      </c>
      <c r="P851" s="147">
        <f>O851*H851</f>
        <v>0</v>
      </c>
      <c r="Q851" s="147">
        <v>0</v>
      </c>
      <c r="R851" s="147">
        <f>Q851*H851</f>
        <v>0</v>
      </c>
      <c r="S851" s="147">
        <v>0</v>
      </c>
      <c r="T851" s="148">
        <f>S851*H851</f>
        <v>0</v>
      </c>
      <c r="AR851" s="149" t="s">
        <v>258</v>
      </c>
      <c r="AT851" s="149" t="s">
        <v>175</v>
      </c>
      <c r="AU851" s="149" t="s">
        <v>84</v>
      </c>
      <c r="AY851" s="17" t="s">
        <v>173</v>
      </c>
      <c r="BE851" s="150">
        <f>IF(N851="základní",J851,0)</f>
        <v>0</v>
      </c>
      <c r="BF851" s="150">
        <f>IF(N851="snížená",J851,0)</f>
        <v>0</v>
      </c>
      <c r="BG851" s="150">
        <f>IF(N851="zákl. přenesená",J851,0)</f>
        <v>0</v>
      </c>
      <c r="BH851" s="150">
        <f>IF(N851="sníž. přenesená",J851,0)</f>
        <v>0</v>
      </c>
      <c r="BI851" s="150">
        <f>IF(N851="nulová",J851,0)</f>
        <v>0</v>
      </c>
      <c r="BJ851" s="17" t="s">
        <v>82</v>
      </c>
      <c r="BK851" s="150">
        <f>ROUND(I851*H851,2)</f>
        <v>0</v>
      </c>
      <c r="BL851" s="17" t="s">
        <v>258</v>
      </c>
      <c r="BM851" s="149" t="s">
        <v>1312</v>
      </c>
    </row>
    <row r="852" spans="2:65" s="11" customFormat="1" ht="22.9" customHeight="1">
      <c r="B852" s="125"/>
      <c r="D852" s="126" t="s">
        <v>74</v>
      </c>
      <c r="E852" s="135" t="s">
        <v>1313</v>
      </c>
      <c r="F852" s="135" t="s">
        <v>1314</v>
      </c>
      <c r="I852" s="128"/>
      <c r="J852" s="136">
        <f>BK852</f>
        <v>0</v>
      </c>
      <c r="L852" s="125"/>
      <c r="M852" s="130"/>
      <c r="P852" s="131">
        <f>SUM(P853:P858)</f>
        <v>0</v>
      </c>
      <c r="R852" s="131">
        <f>SUM(R853:R858)</f>
        <v>1.8532799999999999E-2</v>
      </c>
      <c r="T852" s="132">
        <f>SUM(T853:T858)</f>
        <v>0</v>
      </c>
      <c r="AR852" s="126" t="s">
        <v>84</v>
      </c>
      <c r="AT852" s="133" t="s">
        <v>74</v>
      </c>
      <c r="AU852" s="133" t="s">
        <v>82</v>
      </c>
      <c r="AY852" s="126" t="s">
        <v>173</v>
      </c>
      <c r="BK852" s="134">
        <f>SUM(BK853:BK858)</f>
        <v>0</v>
      </c>
    </row>
    <row r="853" spans="2:65" s="1" customFormat="1" ht="24.2" customHeight="1">
      <c r="B853" s="32"/>
      <c r="C853" s="137" t="s">
        <v>1315</v>
      </c>
      <c r="D853" s="137" t="s">
        <v>175</v>
      </c>
      <c r="E853" s="138" t="s">
        <v>1316</v>
      </c>
      <c r="F853" s="139" t="s">
        <v>1317</v>
      </c>
      <c r="G853" s="140" t="s">
        <v>197</v>
      </c>
      <c r="H853" s="141">
        <v>4.32</v>
      </c>
      <c r="I853" s="142"/>
      <c r="J853" s="143">
        <f>ROUND(I853*H853,2)</f>
        <v>0</v>
      </c>
      <c r="K853" s="144"/>
      <c r="L853" s="32"/>
      <c r="M853" s="145" t="s">
        <v>1</v>
      </c>
      <c r="N853" s="146" t="s">
        <v>40</v>
      </c>
      <c r="P853" s="147">
        <f>O853*H853</f>
        <v>0</v>
      </c>
      <c r="Q853" s="147">
        <v>0</v>
      </c>
      <c r="R853" s="147">
        <f>Q853*H853</f>
        <v>0</v>
      </c>
      <c r="S853" s="147">
        <v>0</v>
      </c>
      <c r="T853" s="148">
        <f>S853*H853</f>
        <v>0</v>
      </c>
      <c r="AR853" s="149" t="s">
        <v>258</v>
      </c>
      <c r="AT853" s="149" t="s">
        <v>175</v>
      </c>
      <c r="AU853" s="149" t="s">
        <v>84</v>
      </c>
      <c r="AY853" s="17" t="s">
        <v>173</v>
      </c>
      <c r="BE853" s="150">
        <f>IF(N853="základní",J853,0)</f>
        <v>0</v>
      </c>
      <c r="BF853" s="150">
        <f>IF(N853="snížená",J853,0)</f>
        <v>0</v>
      </c>
      <c r="BG853" s="150">
        <f>IF(N853="zákl. přenesená",J853,0)</f>
        <v>0</v>
      </c>
      <c r="BH853" s="150">
        <f>IF(N853="sníž. přenesená",J853,0)</f>
        <v>0</v>
      </c>
      <c r="BI853" s="150">
        <f>IF(N853="nulová",J853,0)</f>
        <v>0</v>
      </c>
      <c r="BJ853" s="17" t="s">
        <v>82</v>
      </c>
      <c r="BK853" s="150">
        <f>ROUND(I853*H853,2)</f>
        <v>0</v>
      </c>
      <c r="BL853" s="17" t="s">
        <v>258</v>
      </c>
      <c r="BM853" s="149" t="s">
        <v>1318</v>
      </c>
    </row>
    <row r="854" spans="2:65" s="13" customFormat="1">
      <c r="B854" s="158"/>
      <c r="D854" s="152" t="s">
        <v>181</v>
      </c>
      <c r="E854" s="159" t="s">
        <v>1</v>
      </c>
      <c r="F854" s="160" t="s">
        <v>1319</v>
      </c>
      <c r="H854" s="161">
        <v>4.32</v>
      </c>
      <c r="I854" s="162"/>
      <c r="L854" s="158"/>
      <c r="M854" s="163"/>
      <c r="T854" s="164"/>
      <c r="AT854" s="159" t="s">
        <v>181</v>
      </c>
      <c r="AU854" s="159" t="s">
        <v>84</v>
      </c>
      <c r="AV854" s="13" t="s">
        <v>84</v>
      </c>
      <c r="AW854" s="13" t="s">
        <v>32</v>
      </c>
      <c r="AX854" s="13" t="s">
        <v>82</v>
      </c>
      <c r="AY854" s="159" t="s">
        <v>173</v>
      </c>
    </row>
    <row r="855" spans="2:65" s="1" customFormat="1" ht="16.5" customHeight="1">
      <c r="B855" s="32"/>
      <c r="C855" s="172" t="s">
        <v>1320</v>
      </c>
      <c r="D855" s="172" t="s">
        <v>269</v>
      </c>
      <c r="E855" s="173" t="s">
        <v>1321</v>
      </c>
      <c r="F855" s="174" t="s">
        <v>1322</v>
      </c>
      <c r="G855" s="175" t="s">
        <v>197</v>
      </c>
      <c r="H855" s="176">
        <v>4.7519999999999998</v>
      </c>
      <c r="I855" s="177"/>
      <c r="J855" s="178">
        <f>ROUND(I855*H855,2)</f>
        <v>0</v>
      </c>
      <c r="K855" s="179"/>
      <c r="L855" s="180"/>
      <c r="M855" s="181" t="s">
        <v>1</v>
      </c>
      <c r="N855" s="182" t="s">
        <v>40</v>
      </c>
      <c r="P855" s="147">
        <f>O855*H855</f>
        <v>0</v>
      </c>
      <c r="Q855" s="147">
        <v>3.8999999999999998E-3</v>
      </c>
      <c r="R855" s="147">
        <f>Q855*H855</f>
        <v>1.8532799999999999E-2</v>
      </c>
      <c r="S855" s="147">
        <v>0</v>
      </c>
      <c r="T855" s="148">
        <f>S855*H855</f>
        <v>0</v>
      </c>
      <c r="AR855" s="149" t="s">
        <v>358</v>
      </c>
      <c r="AT855" s="149" t="s">
        <v>269</v>
      </c>
      <c r="AU855" s="149" t="s">
        <v>84</v>
      </c>
      <c r="AY855" s="17" t="s">
        <v>173</v>
      </c>
      <c r="BE855" s="150">
        <f>IF(N855="základní",J855,0)</f>
        <v>0</v>
      </c>
      <c r="BF855" s="150">
        <f>IF(N855="snížená",J855,0)</f>
        <v>0</v>
      </c>
      <c r="BG855" s="150">
        <f>IF(N855="zákl. přenesená",J855,0)</f>
        <v>0</v>
      </c>
      <c r="BH855" s="150">
        <f>IF(N855="sníž. přenesená",J855,0)</f>
        <v>0</v>
      </c>
      <c r="BI855" s="150">
        <f>IF(N855="nulová",J855,0)</f>
        <v>0</v>
      </c>
      <c r="BJ855" s="17" t="s">
        <v>82</v>
      </c>
      <c r="BK855" s="150">
        <f>ROUND(I855*H855,2)</f>
        <v>0</v>
      </c>
      <c r="BL855" s="17" t="s">
        <v>258</v>
      </c>
      <c r="BM855" s="149" t="s">
        <v>1323</v>
      </c>
    </row>
    <row r="856" spans="2:65" s="13" customFormat="1">
      <c r="B856" s="158"/>
      <c r="D856" s="152" t="s">
        <v>181</v>
      </c>
      <c r="E856" s="159" t="s">
        <v>1</v>
      </c>
      <c r="F856" s="160" t="s">
        <v>1324</v>
      </c>
      <c r="H856" s="161">
        <v>4.32</v>
      </c>
      <c r="I856" s="162"/>
      <c r="L856" s="158"/>
      <c r="M856" s="163"/>
      <c r="T856" s="164"/>
      <c r="AT856" s="159" t="s">
        <v>181</v>
      </c>
      <c r="AU856" s="159" t="s">
        <v>84</v>
      </c>
      <c r="AV856" s="13" t="s">
        <v>84</v>
      </c>
      <c r="AW856" s="13" t="s">
        <v>32</v>
      </c>
      <c r="AX856" s="13" t="s">
        <v>75</v>
      </c>
      <c r="AY856" s="159" t="s">
        <v>173</v>
      </c>
    </row>
    <row r="857" spans="2:65" s="13" customFormat="1">
      <c r="B857" s="158"/>
      <c r="D857" s="152" t="s">
        <v>181</v>
      </c>
      <c r="E857" s="159" t="s">
        <v>1</v>
      </c>
      <c r="F857" s="160" t="s">
        <v>1325</v>
      </c>
      <c r="H857" s="161">
        <v>4.7519999999999998</v>
      </c>
      <c r="I857" s="162"/>
      <c r="L857" s="158"/>
      <c r="M857" s="163"/>
      <c r="T857" s="164"/>
      <c r="AT857" s="159" t="s">
        <v>181</v>
      </c>
      <c r="AU857" s="159" t="s">
        <v>84</v>
      </c>
      <c r="AV857" s="13" t="s">
        <v>84</v>
      </c>
      <c r="AW857" s="13" t="s">
        <v>32</v>
      </c>
      <c r="AX857" s="13" t="s">
        <v>82</v>
      </c>
      <c r="AY857" s="159" t="s">
        <v>173</v>
      </c>
    </row>
    <row r="858" spans="2:65" s="1" customFormat="1" ht="24.2" customHeight="1">
      <c r="B858" s="32"/>
      <c r="C858" s="137" t="s">
        <v>1326</v>
      </c>
      <c r="D858" s="137" t="s">
        <v>175</v>
      </c>
      <c r="E858" s="138" t="s">
        <v>1327</v>
      </c>
      <c r="F858" s="139" t="s">
        <v>1328</v>
      </c>
      <c r="G858" s="140" t="s">
        <v>250</v>
      </c>
      <c r="H858" s="141">
        <v>1.9E-2</v>
      </c>
      <c r="I858" s="142"/>
      <c r="J858" s="143">
        <f>ROUND(I858*H858,2)</f>
        <v>0</v>
      </c>
      <c r="K858" s="144"/>
      <c r="L858" s="32"/>
      <c r="M858" s="145" t="s">
        <v>1</v>
      </c>
      <c r="N858" s="146" t="s">
        <v>40</v>
      </c>
      <c r="P858" s="147">
        <f>O858*H858</f>
        <v>0</v>
      </c>
      <c r="Q858" s="147">
        <v>0</v>
      </c>
      <c r="R858" s="147">
        <f>Q858*H858</f>
        <v>0</v>
      </c>
      <c r="S858" s="147">
        <v>0</v>
      </c>
      <c r="T858" s="148">
        <f>S858*H858</f>
        <v>0</v>
      </c>
      <c r="AR858" s="149" t="s">
        <v>258</v>
      </c>
      <c r="AT858" s="149" t="s">
        <v>175</v>
      </c>
      <c r="AU858" s="149" t="s">
        <v>84</v>
      </c>
      <c r="AY858" s="17" t="s">
        <v>173</v>
      </c>
      <c r="BE858" s="150">
        <f>IF(N858="základní",J858,0)</f>
        <v>0</v>
      </c>
      <c r="BF858" s="150">
        <f>IF(N858="snížená",J858,0)</f>
        <v>0</v>
      </c>
      <c r="BG858" s="150">
        <f>IF(N858="zákl. přenesená",J858,0)</f>
        <v>0</v>
      </c>
      <c r="BH858" s="150">
        <f>IF(N858="sníž. přenesená",J858,0)</f>
        <v>0</v>
      </c>
      <c r="BI858" s="150">
        <f>IF(N858="nulová",J858,0)</f>
        <v>0</v>
      </c>
      <c r="BJ858" s="17" t="s">
        <v>82</v>
      </c>
      <c r="BK858" s="150">
        <f>ROUND(I858*H858,2)</f>
        <v>0</v>
      </c>
      <c r="BL858" s="17" t="s">
        <v>258</v>
      </c>
      <c r="BM858" s="149" t="s">
        <v>1329</v>
      </c>
    </row>
    <row r="859" spans="2:65" s="11" customFormat="1" ht="22.9" customHeight="1">
      <c r="B859" s="125"/>
      <c r="D859" s="126" t="s">
        <v>74</v>
      </c>
      <c r="E859" s="135" t="s">
        <v>1330</v>
      </c>
      <c r="F859" s="135" t="s">
        <v>1331</v>
      </c>
      <c r="I859" s="128"/>
      <c r="J859" s="136">
        <f>BK859</f>
        <v>0</v>
      </c>
      <c r="L859" s="125"/>
      <c r="M859" s="130"/>
      <c r="P859" s="131">
        <f>SUM(P860:P887)</f>
        <v>0</v>
      </c>
      <c r="R859" s="131">
        <f>SUM(R860:R887)</f>
        <v>0.14062999999999998</v>
      </c>
      <c r="T859" s="132">
        <f>SUM(T860:T887)</f>
        <v>0</v>
      </c>
      <c r="AR859" s="126" t="s">
        <v>84</v>
      </c>
      <c r="AT859" s="133" t="s">
        <v>74</v>
      </c>
      <c r="AU859" s="133" t="s">
        <v>82</v>
      </c>
      <c r="AY859" s="126" t="s">
        <v>173</v>
      </c>
      <c r="BK859" s="134">
        <f>SUM(BK860:BK887)</f>
        <v>0</v>
      </c>
    </row>
    <row r="860" spans="2:65" s="1" customFormat="1" ht="24.2" customHeight="1">
      <c r="B860" s="32"/>
      <c r="C860" s="137" t="s">
        <v>1332</v>
      </c>
      <c r="D860" s="137" t="s">
        <v>175</v>
      </c>
      <c r="E860" s="138" t="s">
        <v>1333</v>
      </c>
      <c r="F860" s="139" t="s">
        <v>1334</v>
      </c>
      <c r="G860" s="140" t="s">
        <v>197</v>
      </c>
      <c r="H860" s="141">
        <v>127</v>
      </c>
      <c r="I860" s="142"/>
      <c r="J860" s="143">
        <f>ROUND(I860*H860,2)</f>
        <v>0</v>
      </c>
      <c r="K860" s="144"/>
      <c r="L860" s="32"/>
      <c r="M860" s="145" t="s">
        <v>1</v>
      </c>
      <c r="N860" s="146" t="s">
        <v>40</v>
      </c>
      <c r="P860" s="147">
        <f>O860*H860</f>
        <v>0</v>
      </c>
      <c r="Q860" s="147">
        <v>8.0000000000000007E-5</v>
      </c>
      <c r="R860" s="147">
        <f>Q860*H860</f>
        <v>1.0160000000000001E-2</v>
      </c>
      <c r="S860" s="147">
        <v>0</v>
      </c>
      <c r="T860" s="148">
        <f>S860*H860</f>
        <v>0</v>
      </c>
      <c r="AR860" s="149" t="s">
        <v>258</v>
      </c>
      <c r="AT860" s="149" t="s">
        <v>175</v>
      </c>
      <c r="AU860" s="149" t="s">
        <v>84</v>
      </c>
      <c r="AY860" s="17" t="s">
        <v>173</v>
      </c>
      <c r="BE860" s="150">
        <f>IF(N860="základní",J860,0)</f>
        <v>0</v>
      </c>
      <c r="BF860" s="150">
        <f>IF(N860="snížená",J860,0)</f>
        <v>0</v>
      </c>
      <c r="BG860" s="150">
        <f>IF(N860="zákl. přenesená",J860,0)</f>
        <v>0</v>
      </c>
      <c r="BH860" s="150">
        <f>IF(N860="sníž. přenesená",J860,0)</f>
        <v>0</v>
      </c>
      <c r="BI860" s="150">
        <f>IF(N860="nulová",J860,0)</f>
        <v>0</v>
      </c>
      <c r="BJ860" s="17" t="s">
        <v>82</v>
      </c>
      <c r="BK860" s="150">
        <f>ROUND(I860*H860,2)</f>
        <v>0</v>
      </c>
      <c r="BL860" s="17" t="s">
        <v>258</v>
      </c>
      <c r="BM860" s="149" t="s">
        <v>1335</v>
      </c>
    </row>
    <row r="861" spans="2:65" s="12" customFormat="1">
      <c r="B861" s="151"/>
      <c r="D861" s="152" t="s">
        <v>181</v>
      </c>
      <c r="E861" s="153" t="s">
        <v>1</v>
      </c>
      <c r="F861" s="154" t="s">
        <v>1336</v>
      </c>
      <c r="H861" s="153" t="s">
        <v>1</v>
      </c>
      <c r="I861" s="155"/>
      <c r="L861" s="151"/>
      <c r="M861" s="156"/>
      <c r="T861" s="157"/>
      <c r="AT861" s="153" t="s">
        <v>181</v>
      </c>
      <c r="AU861" s="153" t="s">
        <v>84</v>
      </c>
      <c r="AV861" s="12" t="s">
        <v>82</v>
      </c>
      <c r="AW861" s="12" t="s">
        <v>32</v>
      </c>
      <c r="AX861" s="12" t="s">
        <v>75</v>
      </c>
      <c r="AY861" s="153" t="s">
        <v>173</v>
      </c>
    </row>
    <row r="862" spans="2:65" s="12" customFormat="1">
      <c r="B862" s="151"/>
      <c r="D862" s="152" t="s">
        <v>181</v>
      </c>
      <c r="E862" s="153" t="s">
        <v>1</v>
      </c>
      <c r="F862" s="154" t="s">
        <v>1337</v>
      </c>
      <c r="H862" s="153" t="s">
        <v>1</v>
      </c>
      <c r="I862" s="155"/>
      <c r="L862" s="151"/>
      <c r="M862" s="156"/>
      <c r="T862" s="157"/>
      <c r="AT862" s="153" t="s">
        <v>181</v>
      </c>
      <c r="AU862" s="153" t="s">
        <v>84</v>
      </c>
      <c r="AV862" s="12" t="s">
        <v>82</v>
      </c>
      <c r="AW862" s="12" t="s">
        <v>32</v>
      </c>
      <c r="AX862" s="12" t="s">
        <v>75</v>
      </c>
      <c r="AY862" s="153" t="s">
        <v>173</v>
      </c>
    </row>
    <row r="863" spans="2:65" s="13" customFormat="1">
      <c r="B863" s="158"/>
      <c r="D863" s="152" t="s">
        <v>181</v>
      </c>
      <c r="E863" s="159" t="s">
        <v>1</v>
      </c>
      <c r="F863" s="160" t="s">
        <v>1338</v>
      </c>
      <c r="H863" s="161">
        <v>30</v>
      </c>
      <c r="I863" s="162"/>
      <c r="L863" s="158"/>
      <c r="M863" s="163"/>
      <c r="T863" s="164"/>
      <c r="AT863" s="159" t="s">
        <v>181</v>
      </c>
      <c r="AU863" s="159" t="s">
        <v>84</v>
      </c>
      <c r="AV863" s="13" t="s">
        <v>84</v>
      </c>
      <c r="AW863" s="13" t="s">
        <v>32</v>
      </c>
      <c r="AX863" s="13" t="s">
        <v>75</v>
      </c>
      <c r="AY863" s="159" t="s">
        <v>173</v>
      </c>
    </row>
    <row r="864" spans="2:65" s="12" customFormat="1">
      <c r="B864" s="151"/>
      <c r="D864" s="152" t="s">
        <v>181</v>
      </c>
      <c r="E864" s="153" t="s">
        <v>1</v>
      </c>
      <c r="F864" s="154" t="s">
        <v>1339</v>
      </c>
      <c r="H864" s="153" t="s">
        <v>1</v>
      </c>
      <c r="I864" s="155"/>
      <c r="L864" s="151"/>
      <c r="M864" s="156"/>
      <c r="T864" s="157"/>
      <c r="AT864" s="153" t="s">
        <v>181</v>
      </c>
      <c r="AU864" s="153" t="s">
        <v>84</v>
      </c>
      <c r="AV864" s="12" t="s">
        <v>82</v>
      </c>
      <c r="AW864" s="12" t="s">
        <v>32</v>
      </c>
      <c r="AX864" s="12" t="s">
        <v>75</v>
      </c>
      <c r="AY864" s="153" t="s">
        <v>173</v>
      </c>
    </row>
    <row r="865" spans="2:65" s="13" customFormat="1">
      <c r="B865" s="158"/>
      <c r="D865" s="152" t="s">
        <v>181</v>
      </c>
      <c r="E865" s="159" t="s">
        <v>1</v>
      </c>
      <c r="F865" s="160" t="s">
        <v>1099</v>
      </c>
      <c r="H865" s="161">
        <v>42</v>
      </c>
      <c r="I865" s="162"/>
      <c r="L865" s="158"/>
      <c r="M865" s="163"/>
      <c r="T865" s="164"/>
      <c r="AT865" s="159" t="s">
        <v>181</v>
      </c>
      <c r="AU865" s="159" t="s">
        <v>84</v>
      </c>
      <c r="AV865" s="13" t="s">
        <v>84</v>
      </c>
      <c r="AW865" s="13" t="s">
        <v>32</v>
      </c>
      <c r="AX865" s="13" t="s">
        <v>75</v>
      </c>
      <c r="AY865" s="159" t="s">
        <v>173</v>
      </c>
    </row>
    <row r="866" spans="2:65" s="12" customFormat="1">
      <c r="B866" s="151"/>
      <c r="D866" s="152" t="s">
        <v>181</v>
      </c>
      <c r="E866" s="153" t="s">
        <v>1</v>
      </c>
      <c r="F866" s="154" t="s">
        <v>488</v>
      </c>
      <c r="H866" s="153" t="s">
        <v>1</v>
      </c>
      <c r="I866" s="155"/>
      <c r="L866" s="151"/>
      <c r="M866" s="156"/>
      <c r="T866" s="157"/>
      <c r="AT866" s="153" t="s">
        <v>181</v>
      </c>
      <c r="AU866" s="153" t="s">
        <v>84</v>
      </c>
      <c r="AV866" s="12" t="s">
        <v>82</v>
      </c>
      <c r="AW866" s="12" t="s">
        <v>32</v>
      </c>
      <c r="AX866" s="12" t="s">
        <v>75</v>
      </c>
      <c r="AY866" s="153" t="s">
        <v>173</v>
      </c>
    </row>
    <row r="867" spans="2:65" s="13" customFormat="1">
      <c r="B867" s="158"/>
      <c r="D867" s="152" t="s">
        <v>181</v>
      </c>
      <c r="E867" s="159" t="s">
        <v>1</v>
      </c>
      <c r="F867" s="160" t="s">
        <v>1340</v>
      </c>
      <c r="H867" s="161">
        <v>55</v>
      </c>
      <c r="I867" s="162"/>
      <c r="L867" s="158"/>
      <c r="M867" s="163"/>
      <c r="T867" s="164"/>
      <c r="AT867" s="159" t="s">
        <v>181</v>
      </c>
      <c r="AU867" s="159" t="s">
        <v>84</v>
      </c>
      <c r="AV867" s="13" t="s">
        <v>84</v>
      </c>
      <c r="AW867" s="13" t="s">
        <v>32</v>
      </c>
      <c r="AX867" s="13" t="s">
        <v>75</v>
      </c>
      <c r="AY867" s="159" t="s">
        <v>173</v>
      </c>
    </row>
    <row r="868" spans="2:65" s="14" customFormat="1">
      <c r="B868" s="165"/>
      <c r="D868" s="152" t="s">
        <v>181</v>
      </c>
      <c r="E868" s="166" t="s">
        <v>1</v>
      </c>
      <c r="F868" s="167" t="s">
        <v>219</v>
      </c>
      <c r="H868" s="168">
        <v>127</v>
      </c>
      <c r="I868" s="169"/>
      <c r="L868" s="165"/>
      <c r="M868" s="170"/>
      <c r="T868" s="171"/>
      <c r="AT868" s="166" t="s">
        <v>181</v>
      </c>
      <c r="AU868" s="166" t="s">
        <v>84</v>
      </c>
      <c r="AV868" s="14" t="s">
        <v>179</v>
      </c>
      <c r="AW868" s="14" t="s">
        <v>32</v>
      </c>
      <c r="AX868" s="14" t="s">
        <v>82</v>
      </c>
      <c r="AY868" s="166" t="s">
        <v>173</v>
      </c>
    </row>
    <row r="869" spans="2:65" s="1" customFormat="1" ht="24.2" customHeight="1">
      <c r="B869" s="32"/>
      <c r="C869" s="137" t="s">
        <v>1341</v>
      </c>
      <c r="D869" s="137" t="s">
        <v>175</v>
      </c>
      <c r="E869" s="138" t="s">
        <v>1342</v>
      </c>
      <c r="F869" s="139" t="s">
        <v>1343</v>
      </c>
      <c r="G869" s="140" t="s">
        <v>197</v>
      </c>
      <c r="H869" s="141">
        <v>81</v>
      </c>
      <c r="I869" s="142"/>
      <c r="J869" s="143">
        <f>ROUND(I869*H869,2)</f>
        <v>0</v>
      </c>
      <c r="K869" s="144"/>
      <c r="L869" s="32"/>
      <c r="M869" s="145" t="s">
        <v>1</v>
      </c>
      <c r="N869" s="146" t="s">
        <v>40</v>
      </c>
      <c r="P869" s="147">
        <f>O869*H869</f>
        <v>0</v>
      </c>
      <c r="Q869" s="147">
        <v>0</v>
      </c>
      <c r="R869" s="147">
        <f>Q869*H869</f>
        <v>0</v>
      </c>
      <c r="S869" s="147">
        <v>0</v>
      </c>
      <c r="T869" s="148">
        <f>S869*H869</f>
        <v>0</v>
      </c>
      <c r="AR869" s="149" t="s">
        <v>258</v>
      </c>
      <c r="AT869" s="149" t="s">
        <v>175</v>
      </c>
      <c r="AU869" s="149" t="s">
        <v>84</v>
      </c>
      <c r="AY869" s="17" t="s">
        <v>173</v>
      </c>
      <c r="BE869" s="150">
        <f>IF(N869="základní",J869,0)</f>
        <v>0</v>
      </c>
      <c r="BF869" s="150">
        <f>IF(N869="snížená",J869,0)</f>
        <v>0</v>
      </c>
      <c r="BG869" s="150">
        <f>IF(N869="zákl. přenesená",J869,0)</f>
        <v>0</v>
      </c>
      <c r="BH869" s="150">
        <f>IF(N869="sníž. přenesená",J869,0)</f>
        <v>0</v>
      </c>
      <c r="BI869" s="150">
        <f>IF(N869="nulová",J869,0)</f>
        <v>0</v>
      </c>
      <c r="BJ869" s="17" t="s">
        <v>82</v>
      </c>
      <c r="BK869" s="150">
        <f>ROUND(I869*H869,2)</f>
        <v>0</v>
      </c>
      <c r="BL869" s="17" t="s">
        <v>258</v>
      </c>
      <c r="BM869" s="149" t="s">
        <v>1344</v>
      </c>
    </row>
    <row r="870" spans="2:65" s="12" customFormat="1">
      <c r="B870" s="151"/>
      <c r="D870" s="152" t="s">
        <v>181</v>
      </c>
      <c r="E870" s="153" t="s">
        <v>1</v>
      </c>
      <c r="F870" s="154" t="s">
        <v>1345</v>
      </c>
      <c r="H870" s="153" t="s">
        <v>1</v>
      </c>
      <c r="I870" s="155"/>
      <c r="L870" s="151"/>
      <c r="M870" s="156"/>
      <c r="T870" s="157"/>
      <c r="AT870" s="153" t="s">
        <v>181</v>
      </c>
      <c r="AU870" s="153" t="s">
        <v>84</v>
      </c>
      <c r="AV870" s="12" t="s">
        <v>82</v>
      </c>
      <c r="AW870" s="12" t="s">
        <v>32</v>
      </c>
      <c r="AX870" s="12" t="s">
        <v>75</v>
      </c>
      <c r="AY870" s="153" t="s">
        <v>173</v>
      </c>
    </row>
    <row r="871" spans="2:65" s="12" customFormat="1">
      <c r="B871" s="151"/>
      <c r="D871" s="152" t="s">
        <v>181</v>
      </c>
      <c r="E871" s="153" t="s">
        <v>1</v>
      </c>
      <c r="F871" s="154" t="s">
        <v>1346</v>
      </c>
      <c r="H871" s="153" t="s">
        <v>1</v>
      </c>
      <c r="I871" s="155"/>
      <c r="L871" s="151"/>
      <c r="M871" s="156"/>
      <c r="T871" s="157"/>
      <c r="AT871" s="153" t="s">
        <v>181</v>
      </c>
      <c r="AU871" s="153" t="s">
        <v>84</v>
      </c>
      <c r="AV871" s="12" t="s">
        <v>82</v>
      </c>
      <c r="AW871" s="12" t="s">
        <v>32</v>
      </c>
      <c r="AX871" s="12" t="s">
        <v>75</v>
      </c>
      <c r="AY871" s="153" t="s">
        <v>173</v>
      </c>
    </row>
    <row r="872" spans="2:65" s="13" customFormat="1">
      <c r="B872" s="158"/>
      <c r="D872" s="152" t="s">
        <v>181</v>
      </c>
      <c r="E872" s="159" t="s">
        <v>1</v>
      </c>
      <c r="F872" s="160" t="s">
        <v>1347</v>
      </c>
      <c r="H872" s="161">
        <v>81</v>
      </c>
      <c r="I872" s="162"/>
      <c r="L872" s="158"/>
      <c r="M872" s="163"/>
      <c r="T872" s="164"/>
      <c r="AT872" s="159" t="s">
        <v>181</v>
      </c>
      <c r="AU872" s="159" t="s">
        <v>84</v>
      </c>
      <c r="AV872" s="13" t="s">
        <v>84</v>
      </c>
      <c r="AW872" s="13" t="s">
        <v>32</v>
      </c>
      <c r="AX872" s="13" t="s">
        <v>82</v>
      </c>
      <c r="AY872" s="159" t="s">
        <v>173</v>
      </c>
    </row>
    <row r="873" spans="2:65" s="1" customFormat="1" ht="50.25" customHeight="1">
      <c r="B873" s="32"/>
      <c r="C873" s="137" t="s">
        <v>1348</v>
      </c>
      <c r="D873" s="137" t="s">
        <v>175</v>
      </c>
      <c r="E873" s="138" t="s">
        <v>1349</v>
      </c>
      <c r="F873" s="139" t="s">
        <v>1350</v>
      </c>
      <c r="G873" s="140" t="s">
        <v>197</v>
      </c>
      <c r="H873" s="141">
        <v>127</v>
      </c>
      <c r="I873" s="142"/>
      <c r="J873" s="143">
        <f>ROUND(I873*H873,2)</f>
        <v>0</v>
      </c>
      <c r="K873" s="144"/>
      <c r="L873" s="32"/>
      <c r="M873" s="145" t="s">
        <v>1</v>
      </c>
      <c r="N873" s="146" t="s">
        <v>40</v>
      </c>
      <c r="P873" s="147">
        <f>O873*H873</f>
        <v>0</v>
      </c>
      <c r="Q873" s="147">
        <v>1.3999999999999999E-4</v>
      </c>
      <c r="R873" s="147">
        <f>Q873*H873</f>
        <v>1.7779999999999997E-2</v>
      </c>
      <c r="S873" s="147">
        <v>0</v>
      </c>
      <c r="T873" s="148">
        <f>S873*H873</f>
        <v>0</v>
      </c>
      <c r="AR873" s="149" t="s">
        <v>258</v>
      </c>
      <c r="AT873" s="149" t="s">
        <v>175</v>
      </c>
      <c r="AU873" s="149" t="s">
        <v>84</v>
      </c>
      <c r="AY873" s="17" t="s">
        <v>173</v>
      </c>
      <c r="BE873" s="150">
        <f>IF(N873="základní",J873,0)</f>
        <v>0</v>
      </c>
      <c r="BF873" s="150">
        <f>IF(N873="snížená",J873,0)</f>
        <v>0</v>
      </c>
      <c r="BG873" s="150">
        <f>IF(N873="zákl. přenesená",J873,0)</f>
        <v>0</v>
      </c>
      <c r="BH873" s="150">
        <f>IF(N873="sníž. přenesená",J873,0)</f>
        <v>0</v>
      </c>
      <c r="BI873" s="150">
        <f>IF(N873="nulová",J873,0)</f>
        <v>0</v>
      </c>
      <c r="BJ873" s="17" t="s">
        <v>82</v>
      </c>
      <c r="BK873" s="150">
        <f>ROUND(I873*H873,2)</f>
        <v>0</v>
      </c>
      <c r="BL873" s="17" t="s">
        <v>258</v>
      </c>
      <c r="BM873" s="149" t="s">
        <v>1351</v>
      </c>
    </row>
    <row r="874" spans="2:65" s="12" customFormat="1">
      <c r="B874" s="151"/>
      <c r="D874" s="152" t="s">
        <v>181</v>
      </c>
      <c r="E874" s="153" t="s">
        <v>1</v>
      </c>
      <c r="F874" s="154" t="s">
        <v>1336</v>
      </c>
      <c r="H874" s="153" t="s">
        <v>1</v>
      </c>
      <c r="I874" s="155"/>
      <c r="L874" s="151"/>
      <c r="M874" s="156"/>
      <c r="T874" s="157"/>
      <c r="AT874" s="153" t="s">
        <v>181</v>
      </c>
      <c r="AU874" s="153" t="s">
        <v>84</v>
      </c>
      <c r="AV874" s="12" t="s">
        <v>82</v>
      </c>
      <c r="AW874" s="12" t="s">
        <v>32</v>
      </c>
      <c r="AX874" s="12" t="s">
        <v>75</v>
      </c>
      <c r="AY874" s="153" t="s">
        <v>173</v>
      </c>
    </row>
    <row r="875" spans="2:65" s="13" customFormat="1">
      <c r="B875" s="158"/>
      <c r="D875" s="152" t="s">
        <v>181</v>
      </c>
      <c r="E875" s="159" t="s">
        <v>1</v>
      </c>
      <c r="F875" s="160" t="s">
        <v>1352</v>
      </c>
      <c r="H875" s="161">
        <v>127</v>
      </c>
      <c r="I875" s="162"/>
      <c r="L875" s="158"/>
      <c r="M875" s="163"/>
      <c r="T875" s="164"/>
      <c r="AT875" s="159" t="s">
        <v>181</v>
      </c>
      <c r="AU875" s="159" t="s">
        <v>84</v>
      </c>
      <c r="AV875" s="13" t="s">
        <v>84</v>
      </c>
      <c r="AW875" s="13" t="s">
        <v>32</v>
      </c>
      <c r="AX875" s="13" t="s">
        <v>82</v>
      </c>
      <c r="AY875" s="159" t="s">
        <v>173</v>
      </c>
    </row>
    <row r="876" spans="2:65" s="1" customFormat="1" ht="55.5" customHeight="1">
      <c r="B876" s="32"/>
      <c r="C876" s="137" t="s">
        <v>1353</v>
      </c>
      <c r="D876" s="137" t="s">
        <v>175</v>
      </c>
      <c r="E876" s="138" t="s">
        <v>1354</v>
      </c>
      <c r="F876" s="139" t="s">
        <v>1355</v>
      </c>
      <c r="G876" s="140" t="s">
        <v>197</v>
      </c>
      <c r="H876" s="141">
        <v>127</v>
      </c>
      <c r="I876" s="142"/>
      <c r="J876" s="143">
        <f>ROUND(I876*H876,2)</f>
        <v>0</v>
      </c>
      <c r="K876" s="144"/>
      <c r="L876" s="32"/>
      <c r="M876" s="145" t="s">
        <v>1</v>
      </c>
      <c r="N876" s="146" t="s">
        <v>40</v>
      </c>
      <c r="P876" s="147">
        <f>O876*H876</f>
        <v>0</v>
      </c>
      <c r="Q876" s="147">
        <v>2.3000000000000001E-4</v>
      </c>
      <c r="R876" s="147">
        <f>Q876*H876</f>
        <v>2.921E-2</v>
      </c>
      <c r="S876" s="147">
        <v>0</v>
      </c>
      <c r="T876" s="148">
        <f>S876*H876</f>
        <v>0</v>
      </c>
      <c r="AR876" s="149" t="s">
        <v>258</v>
      </c>
      <c r="AT876" s="149" t="s">
        <v>175</v>
      </c>
      <c r="AU876" s="149" t="s">
        <v>84</v>
      </c>
      <c r="AY876" s="17" t="s">
        <v>173</v>
      </c>
      <c r="BE876" s="150">
        <f>IF(N876="základní",J876,0)</f>
        <v>0</v>
      </c>
      <c r="BF876" s="150">
        <f>IF(N876="snížená",J876,0)</f>
        <v>0</v>
      </c>
      <c r="BG876" s="150">
        <f>IF(N876="zákl. přenesená",J876,0)</f>
        <v>0</v>
      </c>
      <c r="BH876" s="150">
        <f>IF(N876="sníž. přenesená",J876,0)</f>
        <v>0</v>
      </c>
      <c r="BI876" s="150">
        <f>IF(N876="nulová",J876,0)</f>
        <v>0</v>
      </c>
      <c r="BJ876" s="17" t="s">
        <v>82</v>
      </c>
      <c r="BK876" s="150">
        <f>ROUND(I876*H876,2)</f>
        <v>0</v>
      </c>
      <c r="BL876" s="17" t="s">
        <v>258</v>
      </c>
      <c r="BM876" s="149" t="s">
        <v>1356</v>
      </c>
    </row>
    <row r="877" spans="2:65" s="12" customFormat="1">
      <c r="B877" s="151"/>
      <c r="D877" s="152" t="s">
        <v>181</v>
      </c>
      <c r="E877" s="153" t="s">
        <v>1</v>
      </c>
      <c r="F877" s="154" t="s">
        <v>1336</v>
      </c>
      <c r="H877" s="153" t="s">
        <v>1</v>
      </c>
      <c r="I877" s="155"/>
      <c r="L877" s="151"/>
      <c r="M877" s="156"/>
      <c r="T877" s="157"/>
      <c r="AT877" s="153" t="s">
        <v>181</v>
      </c>
      <c r="AU877" s="153" t="s">
        <v>84</v>
      </c>
      <c r="AV877" s="12" t="s">
        <v>82</v>
      </c>
      <c r="AW877" s="12" t="s">
        <v>32</v>
      </c>
      <c r="AX877" s="12" t="s">
        <v>75</v>
      </c>
      <c r="AY877" s="153" t="s">
        <v>173</v>
      </c>
    </row>
    <row r="878" spans="2:65" s="13" customFormat="1">
      <c r="B878" s="158"/>
      <c r="D878" s="152" t="s">
        <v>181</v>
      </c>
      <c r="E878" s="159" t="s">
        <v>1</v>
      </c>
      <c r="F878" s="160" t="s">
        <v>1352</v>
      </c>
      <c r="H878" s="161">
        <v>127</v>
      </c>
      <c r="I878" s="162"/>
      <c r="L878" s="158"/>
      <c r="M878" s="163"/>
      <c r="T878" s="164"/>
      <c r="AT878" s="159" t="s">
        <v>181</v>
      </c>
      <c r="AU878" s="159" t="s">
        <v>84</v>
      </c>
      <c r="AV878" s="13" t="s">
        <v>84</v>
      </c>
      <c r="AW878" s="13" t="s">
        <v>32</v>
      </c>
      <c r="AX878" s="13" t="s">
        <v>82</v>
      </c>
      <c r="AY878" s="159" t="s">
        <v>173</v>
      </c>
    </row>
    <row r="879" spans="2:65" s="1" customFormat="1" ht="54.75" customHeight="1">
      <c r="B879" s="32"/>
      <c r="C879" s="137" t="s">
        <v>1357</v>
      </c>
      <c r="D879" s="137" t="s">
        <v>175</v>
      </c>
      <c r="E879" s="138" t="s">
        <v>1358</v>
      </c>
      <c r="F879" s="139" t="s">
        <v>1359</v>
      </c>
      <c r="G879" s="140" t="s">
        <v>197</v>
      </c>
      <c r="H879" s="141">
        <v>127</v>
      </c>
      <c r="I879" s="142"/>
      <c r="J879" s="143">
        <f>ROUND(I879*H879,2)</f>
        <v>0</v>
      </c>
      <c r="K879" s="144"/>
      <c r="L879" s="32"/>
      <c r="M879" s="145" t="s">
        <v>1</v>
      </c>
      <c r="N879" s="146" t="s">
        <v>40</v>
      </c>
      <c r="P879" s="147">
        <f>O879*H879</f>
        <v>0</v>
      </c>
      <c r="Q879" s="147">
        <v>2.3000000000000001E-4</v>
      </c>
      <c r="R879" s="147">
        <f>Q879*H879</f>
        <v>2.921E-2</v>
      </c>
      <c r="S879" s="147">
        <v>0</v>
      </c>
      <c r="T879" s="148">
        <f>S879*H879</f>
        <v>0</v>
      </c>
      <c r="AR879" s="149" t="s">
        <v>258</v>
      </c>
      <c r="AT879" s="149" t="s">
        <v>175</v>
      </c>
      <c r="AU879" s="149" t="s">
        <v>84</v>
      </c>
      <c r="AY879" s="17" t="s">
        <v>173</v>
      </c>
      <c r="BE879" s="150">
        <f>IF(N879="základní",J879,0)</f>
        <v>0</v>
      </c>
      <c r="BF879" s="150">
        <f>IF(N879="snížená",J879,0)</f>
        <v>0</v>
      </c>
      <c r="BG879" s="150">
        <f>IF(N879="zákl. přenesená",J879,0)</f>
        <v>0</v>
      </c>
      <c r="BH879" s="150">
        <f>IF(N879="sníž. přenesená",J879,0)</f>
        <v>0</v>
      </c>
      <c r="BI879" s="150">
        <f>IF(N879="nulová",J879,0)</f>
        <v>0</v>
      </c>
      <c r="BJ879" s="17" t="s">
        <v>82</v>
      </c>
      <c r="BK879" s="150">
        <f>ROUND(I879*H879,2)</f>
        <v>0</v>
      </c>
      <c r="BL879" s="17" t="s">
        <v>258</v>
      </c>
      <c r="BM879" s="149" t="s">
        <v>1360</v>
      </c>
    </row>
    <row r="880" spans="2:65" s="12" customFormat="1">
      <c r="B880" s="151"/>
      <c r="D880" s="152" t="s">
        <v>181</v>
      </c>
      <c r="E880" s="153" t="s">
        <v>1</v>
      </c>
      <c r="F880" s="154" t="s">
        <v>1336</v>
      </c>
      <c r="H880" s="153" t="s">
        <v>1</v>
      </c>
      <c r="I880" s="155"/>
      <c r="L880" s="151"/>
      <c r="M880" s="156"/>
      <c r="T880" s="157"/>
      <c r="AT880" s="153" t="s">
        <v>181</v>
      </c>
      <c r="AU880" s="153" t="s">
        <v>84</v>
      </c>
      <c r="AV880" s="12" t="s">
        <v>82</v>
      </c>
      <c r="AW880" s="12" t="s">
        <v>32</v>
      </c>
      <c r="AX880" s="12" t="s">
        <v>75</v>
      </c>
      <c r="AY880" s="153" t="s">
        <v>173</v>
      </c>
    </row>
    <row r="881" spans="2:65" s="13" customFormat="1">
      <c r="B881" s="158"/>
      <c r="D881" s="152" t="s">
        <v>181</v>
      </c>
      <c r="E881" s="159" t="s">
        <v>1</v>
      </c>
      <c r="F881" s="160" t="s">
        <v>1352</v>
      </c>
      <c r="H881" s="161">
        <v>127</v>
      </c>
      <c r="I881" s="162"/>
      <c r="L881" s="158"/>
      <c r="M881" s="163"/>
      <c r="T881" s="164"/>
      <c r="AT881" s="159" t="s">
        <v>181</v>
      </c>
      <c r="AU881" s="159" t="s">
        <v>84</v>
      </c>
      <c r="AV881" s="13" t="s">
        <v>84</v>
      </c>
      <c r="AW881" s="13" t="s">
        <v>32</v>
      </c>
      <c r="AX881" s="13" t="s">
        <v>82</v>
      </c>
      <c r="AY881" s="159" t="s">
        <v>173</v>
      </c>
    </row>
    <row r="882" spans="2:65" s="1" customFormat="1" ht="33" customHeight="1">
      <c r="B882" s="32"/>
      <c r="C882" s="137" t="s">
        <v>1361</v>
      </c>
      <c r="D882" s="137" t="s">
        <v>175</v>
      </c>
      <c r="E882" s="138" t="s">
        <v>1362</v>
      </c>
      <c r="F882" s="139" t="s">
        <v>1363</v>
      </c>
      <c r="G882" s="140" t="s">
        <v>197</v>
      </c>
      <c r="H882" s="141">
        <v>81</v>
      </c>
      <c r="I882" s="142"/>
      <c r="J882" s="143">
        <f>ROUND(I882*H882,2)</f>
        <v>0</v>
      </c>
      <c r="K882" s="144"/>
      <c r="L882" s="32"/>
      <c r="M882" s="145" t="s">
        <v>1</v>
      </c>
      <c r="N882" s="146" t="s">
        <v>40</v>
      </c>
      <c r="P882" s="147">
        <f>O882*H882</f>
        <v>0</v>
      </c>
      <c r="Q882" s="147">
        <v>1.9000000000000001E-4</v>
      </c>
      <c r="R882" s="147">
        <f>Q882*H882</f>
        <v>1.5390000000000001E-2</v>
      </c>
      <c r="S882" s="147">
        <v>0</v>
      </c>
      <c r="T882" s="148">
        <f>S882*H882</f>
        <v>0</v>
      </c>
      <c r="AR882" s="149" t="s">
        <v>258</v>
      </c>
      <c r="AT882" s="149" t="s">
        <v>175</v>
      </c>
      <c r="AU882" s="149" t="s">
        <v>84</v>
      </c>
      <c r="AY882" s="17" t="s">
        <v>173</v>
      </c>
      <c r="BE882" s="150">
        <f>IF(N882="základní",J882,0)</f>
        <v>0</v>
      </c>
      <c r="BF882" s="150">
        <f>IF(N882="snížená",J882,0)</f>
        <v>0</v>
      </c>
      <c r="BG882" s="150">
        <f>IF(N882="zákl. přenesená",J882,0)</f>
        <v>0</v>
      </c>
      <c r="BH882" s="150">
        <f>IF(N882="sníž. přenesená",J882,0)</f>
        <v>0</v>
      </c>
      <c r="BI882" s="150">
        <f>IF(N882="nulová",J882,0)</f>
        <v>0</v>
      </c>
      <c r="BJ882" s="17" t="s">
        <v>82</v>
      </c>
      <c r="BK882" s="150">
        <f>ROUND(I882*H882,2)</f>
        <v>0</v>
      </c>
      <c r="BL882" s="17" t="s">
        <v>258</v>
      </c>
      <c r="BM882" s="149" t="s">
        <v>1364</v>
      </c>
    </row>
    <row r="883" spans="2:65" s="12" customFormat="1">
      <c r="B883" s="151"/>
      <c r="D883" s="152" t="s">
        <v>181</v>
      </c>
      <c r="E883" s="153" t="s">
        <v>1</v>
      </c>
      <c r="F883" s="154" t="s">
        <v>1345</v>
      </c>
      <c r="H883" s="153" t="s">
        <v>1</v>
      </c>
      <c r="I883" s="155"/>
      <c r="L883" s="151"/>
      <c r="M883" s="156"/>
      <c r="T883" s="157"/>
      <c r="AT883" s="153" t="s">
        <v>181</v>
      </c>
      <c r="AU883" s="153" t="s">
        <v>84</v>
      </c>
      <c r="AV883" s="12" t="s">
        <v>82</v>
      </c>
      <c r="AW883" s="12" t="s">
        <v>32</v>
      </c>
      <c r="AX883" s="12" t="s">
        <v>75</v>
      </c>
      <c r="AY883" s="153" t="s">
        <v>173</v>
      </c>
    </row>
    <row r="884" spans="2:65" s="13" customFormat="1">
      <c r="B884" s="158"/>
      <c r="D884" s="152" t="s">
        <v>181</v>
      </c>
      <c r="E884" s="159" t="s">
        <v>1</v>
      </c>
      <c r="F884" s="160" t="s">
        <v>1365</v>
      </c>
      <c r="H884" s="161">
        <v>81</v>
      </c>
      <c r="I884" s="162"/>
      <c r="L884" s="158"/>
      <c r="M884" s="163"/>
      <c r="T884" s="164"/>
      <c r="AT884" s="159" t="s">
        <v>181</v>
      </c>
      <c r="AU884" s="159" t="s">
        <v>84</v>
      </c>
      <c r="AV884" s="13" t="s">
        <v>84</v>
      </c>
      <c r="AW884" s="13" t="s">
        <v>32</v>
      </c>
      <c r="AX884" s="13" t="s">
        <v>82</v>
      </c>
      <c r="AY884" s="159" t="s">
        <v>173</v>
      </c>
    </row>
    <row r="885" spans="2:65" s="1" customFormat="1" ht="62.65" customHeight="1">
      <c r="B885" s="32"/>
      <c r="C885" s="137" t="s">
        <v>1366</v>
      </c>
      <c r="D885" s="137" t="s">
        <v>175</v>
      </c>
      <c r="E885" s="138" t="s">
        <v>1367</v>
      </c>
      <c r="F885" s="139" t="s">
        <v>1368</v>
      </c>
      <c r="G885" s="140" t="s">
        <v>197</v>
      </c>
      <c r="H885" s="141">
        <v>81</v>
      </c>
      <c r="I885" s="142"/>
      <c r="J885" s="143">
        <f>ROUND(I885*H885,2)</f>
        <v>0</v>
      </c>
      <c r="K885" s="144"/>
      <c r="L885" s="32"/>
      <c r="M885" s="145" t="s">
        <v>1</v>
      </c>
      <c r="N885" s="146" t="s">
        <v>40</v>
      </c>
      <c r="P885" s="147">
        <f>O885*H885</f>
        <v>0</v>
      </c>
      <c r="Q885" s="147">
        <v>4.8000000000000001E-4</v>
      </c>
      <c r="R885" s="147">
        <f>Q885*H885</f>
        <v>3.8879999999999998E-2</v>
      </c>
      <c r="S885" s="147">
        <v>0</v>
      </c>
      <c r="T885" s="148">
        <f>S885*H885</f>
        <v>0</v>
      </c>
      <c r="AR885" s="149" t="s">
        <v>258</v>
      </c>
      <c r="AT885" s="149" t="s">
        <v>175</v>
      </c>
      <c r="AU885" s="149" t="s">
        <v>84</v>
      </c>
      <c r="AY885" s="17" t="s">
        <v>173</v>
      </c>
      <c r="BE885" s="150">
        <f>IF(N885="základní",J885,0)</f>
        <v>0</v>
      </c>
      <c r="BF885" s="150">
        <f>IF(N885="snížená",J885,0)</f>
        <v>0</v>
      </c>
      <c r="BG885" s="150">
        <f>IF(N885="zákl. přenesená",J885,0)</f>
        <v>0</v>
      </c>
      <c r="BH885" s="150">
        <f>IF(N885="sníž. přenesená",J885,0)</f>
        <v>0</v>
      </c>
      <c r="BI885" s="150">
        <f>IF(N885="nulová",J885,0)</f>
        <v>0</v>
      </c>
      <c r="BJ885" s="17" t="s">
        <v>82</v>
      </c>
      <c r="BK885" s="150">
        <f>ROUND(I885*H885,2)</f>
        <v>0</v>
      </c>
      <c r="BL885" s="17" t="s">
        <v>258</v>
      </c>
      <c r="BM885" s="149" t="s">
        <v>1369</v>
      </c>
    </row>
    <row r="886" spans="2:65" s="12" customFormat="1">
      <c r="B886" s="151"/>
      <c r="D886" s="152" t="s">
        <v>181</v>
      </c>
      <c r="E886" s="153" t="s">
        <v>1</v>
      </c>
      <c r="F886" s="154" t="s">
        <v>1345</v>
      </c>
      <c r="H886" s="153" t="s">
        <v>1</v>
      </c>
      <c r="I886" s="155"/>
      <c r="L886" s="151"/>
      <c r="M886" s="156"/>
      <c r="T886" s="157"/>
      <c r="AT886" s="153" t="s">
        <v>181</v>
      </c>
      <c r="AU886" s="153" t="s">
        <v>84</v>
      </c>
      <c r="AV886" s="12" t="s">
        <v>82</v>
      </c>
      <c r="AW886" s="12" t="s">
        <v>32</v>
      </c>
      <c r="AX886" s="12" t="s">
        <v>75</v>
      </c>
      <c r="AY886" s="153" t="s">
        <v>173</v>
      </c>
    </row>
    <row r="887" spans="2:65" s="13" customFormat="1">
      <c r="B887" s="158"/>
      <c r="D887" s="152" t="s">
        <v>181</v>
      </c>
      <c r="E887" s="159" t="s">
        <v>1</v>
      </c>
      <c r="F887" s="160" t="s">
        <v>1365</v>
      </c>
      <c r="H887" s="161">
        <v>81</v>
      </c>
      <c r="I887" s="162"/>
      <c r="L887" s="158"/>
      <c r="M887" s="163"/>
      <c r="T887" s="164"/>
      <c r="AT887" s="159" t="s">
        <v>181</v>
      </c>
      <c r="AU887" s="159" t="s">
        <v>84</v>
      </c>
      <c r="AV887" s="13" t="s">
        <v>84</v>
      </c>
      <c r="AW887" s="13" t="s">
        <v>32</v>
      </c>
      <c r="AX887" s="13" t="s">
        <v>82</v>
      </c>
      <c r="AY887" s="159" t="s">
        <v>173</v>
      </c>
    </row>
    <row r="888" spans="2:65" s="11" customFormat="1" ht="22.9" customHeight="1">
      <c r="B888" s="125"/>
      <c r="D888" s="126" t="s">
        <v>74</v>
      </c>
      <c r="E888" s="135" t="s">
        <v>1370</v>
      </c>
      <c r="F888" s="135" t="s">
        <v>1371</v>
      </c>
      <c r="I888" s="128"/>
      <c r="J888" s="136">
        <f>BK888</f>
        <v>0</v>
      </c>
      <c r="L888" s="125"/>
      <c r="M888" s="130"/>
      <c r="P888" s="131">
        <f>SUM(P889:P920)</f>
        <v>0</v>
      </c>
      <c r="R888" s="131">
        <f>SUM(R889:R920)</f>
        <v>0.13583519999999999</v>
      </c>
      <c r="T888" s="132">
        <f>SUM(T889:T920)</f>
        <v>0</v>
      </c>
      <c r="AR888" s="126" t="s">
        <v>84</v>
      </c>
      <c r="AT888" s="133" t="s">
        <v>74</v>
      </c>
      <c r="AU888" s="133" t="s">
        <v>82</v>
      </c>
      <c r="AY888" s="126" t="s">
        <v>173</v>
      </c>
      <c r="BK888" s="134">
        <f>SUM(BK889:BK920)</f>
        <v>0</v>
      </c>
    </row>
    <row r="889" spans="2:65" s="1" customFormat="1" ht="24.2" customHeight="1">
      <c r="B889" s="32"/>
      <c r="C889" s="137" t="s">
        <v>1372</v>
      </c>
      <c r="D889" s="137" t="s">
        <v>175</v>
      </c>
      <c r="E889" s="138" t="s">
        <v>1373</v>
      </c>
      <c r="F889" s="139" t="s">
        <v>1374</v>
      </c>
      <c r="G889" s="140" t="s">
        <v>197</v>
      </c>
      <c r="H889" s="141">
        <v>69.599999999999994</v>
      </c>
      <c r="I889" s="142"/>
      <c r="J889" s="143">
        <f>ROUND(I889*H889,2)</f>
        <v>0</v>
      </c>
      <c r="K889" s="144"/>
      <c r="L889" s="32"/>
      <c r="M889" s="145" t="s">
        <v>1</v>
      </c>
      <c r="N889" s="146" t="s">
        <v>40</v>
      </c>
      <c r="P889" s="147">
        <f>O889*H889</f>
        <v>0</v>
      </c>
      <c r="Q889" s="147">
        <v>2.0000000000000001E-4</v>
      </c>
      <c r="R889" s="147">
        <f>Q889*H889</f>
        <v>1.392E-2</v>
      </c>
      <c r="S889" s="147">
        <v>0</v>
      </c>
      <c r="T889" s="148">
        <f>S889*H889</f>
        <v>0</v>
      </c>
      <c r="AR889" s="149" t="s">
        <v>258</v>
      </c>
      <c r="AT889" s="149" t="s">
        <v>175</v>
      </c>
      <c r="AU889" s="149" t="s">
        <v>84</v>
      </c>
      <c r="AY889" s="17" t="s">
        <v>173</v>
      </c>
      <c r="BE889" s="150">
        <f>IF(N889="základní",J889,0)</f>
        <v>0</v>
      </c>
      <c r="BF889" s="150">
        <f>IF(N889="snížená",J889,0)</f>
        <v>0</v>
      </c>
      <c r="BG889" s="150">
        <f>IF(N889="zákl. přenesená",J889,0)</f>
        <v>0</v>
      </c>
      <c r="BH889" s="150">
        <f>IF(N889="sníž. přenesená",J889,0)</f>
        <v>0</v>
      </c>
      <c r="BI889" s="150">
        <f>IF(N889="nulová",J889,0)</f>
        <v>0</v>
      </c>
      <c r="BJ889" s="17" t="s">
        <v>82</v>
      </c>
      <c r="BK889" s="150">
        <f>ROUND(I889*H889,2)</f>
        <v>0</v>
      </c>
      <c r="BL889" s="17" t="s">
        <v>258</v>
      </c>
      <c r="BM889" s="149" t="s">
        <v>1375</v>
      </c>
    </row>
    <row r="890" spans="2:65" s="12" customFormat="1">
      <c r="B890" s="151"/>
      <c r="D890" s="152" t="s">
        <v>181</v>
      </c>
      <c r="E890" s="153" t="s">
        <v>1</v>
      </c>
      <c r="F890" s="154" t="s">
        <v>1376</v>
      </c>
      <c r="H890" s="153" t="s">
        <v>1</v>
      </c>
      <c r="I890" s="155"/>
      <c r="L890" s="151"/>
      <c r="M890" s="156"/>
      <c r="T890" s="157"/>
      <c r="AT890" s="153" t="s">
        <v>181</v>
      </c>
      <c r="AU890" s="153" t="s">
        <v>84</v>
      </c>
      <c r="AV890" s="12" t="s">
        <v>82</v>
      </c>
      <c r="AW890" s="12" t="s">
        <v>32</v>
      </c>
      <c r="AX890" s="12" t="s">
        <v>75</v>
      </c>
      <c r="AY890" s="153" t="s">
        <v>173</v>
      </c>
    </row>
    <row r="891" spans="2:65" s="13" customFormat="1">
      <c r="B891" s="158"/>
      <c r="D891" s="152" t="s">
        <v>181</v>
      </c>
      <c r="E891" s="159" t="s">
        <v>1</v>
      </c>
      <c r="F891" s="160" t="s">
        <v>1377</v>
      </c>
      <c r="H891" s="161">
        <v>6.6</v>
      </c>
      <c r="I891" s="162"/>
      <c r="L891" s="158"/>
      <c r="M891" s="163"/>
      <c r="T891" s="164"/>
      <c r="AT891" s="159" t="s">
        <v>181</v>
      </c>
      <c r="AU891" s="159" t="s">
        <v>84</v>
      </c>
      <c r="AV891" s="13" t="s">
        <v>84</v>
      </c>
      <c r="AW891" s="13" t="s">
        <v>32</v>
      </c>
      <c r="AX891" s="13" t="s">
        <v>75</v>
      </c>
      <c r="AY891" s="159" t="s">
        <v>173</v>
      </c>
    </row>
    <row r="892" spans="2:65" s="13" customFormat="1">
      <c r="B892" s="158"/>
      <c r="D892" s="152" t="s">
        <v>181</v>
      </c>
      <c r="E892" s="159" t="s">
        <v>1</v>
      </c>
      <c r="F892" s="160" t="s">
        <v>1378</v>
      </c>
      <c r="H892" s="161">
        <v>63</v>
      </c>
      <c r="I892" s="162"/>
      <c r="L892" s="158"/>
      <c r="M892" s="163"/>
      <c r="T892" s="164"/>
      <c r="AT892" s="159" t="s">
        <v>181</v>
      </c>
      <c r="AU892" s="159" t="s">
        <v>84</v>
      </c>
      <c r="AV892" s="13" t="s">
        <v>84</v>
      </c>
      <c r="AW892" s="13" t="s">
        <v>32</v>
      </c>
      <c r="AX892" s="13" t="s">
        <v>75</v>
      </c>
      <c r="AY892" s="159" t="s">
        <v>173</v>
      </c>
    </row>
    <row r="893" spans="2:65" s="14" customFormat="1">
      <c r="B893" s="165"/>
      <c r="D893" s="152" t="s">
        <v>181</v>
      </c>
      <c r="E893" s="166" t="s">
        <v>1</v>
      </c>
      <c r="F893" s="167" t="s">
        <v>219</v>
      </c>
      <c r="H893" s="168">
        <v>69.599999999999994</v>
      </c>
      <c r="I893" s="169"/>
      <c r="L893" s="165"/>
      <c r="M893" s="170"/>
      <c r="T893" s="171"/>
      <c r="AT893" s="166" t="s">
        <v>181</v>
      </c>
      <c r="AU893" s="166" t="s">
        <v>84</v>
      </c>
      <c r="AV893" s="14" t="s">
        <v>179</v>
      </c>
      <c r="AW893" s="14" t="s">
        <v>32</v>
      </c>
      <c r="AX893" s="14" t="s">
        <v>82</v>
      </c>
      <c r="AY893" s="166" t="s">
        <v>173</v>
      </c>
    </row>
    <row r="894" spans="2:65" s="1" customFormat="1" ht="24.2" customHeight="1">
      <c r="B894" s="32"/>
      <c r="C894" s="137" t="s">
        <v>1379</v>
      </c>
      <c r="D894" s="137" t="s">
        <v>175</v>
      </c>
      <c r="E894" s="138" t="s">
        <v>1380</v>
      </c>
      <c r="F894" s="139" t="s">
        <v>1381</v>
      </c>
      <c r="G894" s="140" t="s">
        <v>197</v>
      </c>
      <c r="H894" s="141">
        <v>213.39</v>
      </c>
      <c r="I894" s="142"/>
      <c r="J894" s="143">
        <f>ROUND(I894*H894,2)</f>
        <v>0</v>
      </c>
      <c r="K894" s="144"/>
      <c r="L894" s="32"/>
      <c r="M894" s="145" t="s">
        <v>1</v>
      </c>
      <c r="N894" s="146" t="s">
        <v>40</v>
      </c>
      <c r="P894" s="147">
        <f>O894*H894</f>
        <v>0</v>
      </c>
      <c r="Q894" s="147">
        <v>2.0000000000000001E-4</v>
      </c>
      <c r="R894" s="147">
        <f>Q894*H894</f>
        <v>4.2678000000000001E-2</v>
      </c>
      <c r="S894" s="147">
        <v>0</v>
      </c>
      <c r="T894" s="148">
        <f>S894*H894</f>
        <v>0</v>
      </c>
      <c r="AR894" s="149" t="s">
        <v>258</v>
      </c>
      <c r="AT894" s="149" t="s">
        <v>175</v>
      </c>
      <c r="AU894" s="149" t="s">
        <v>84</v>
      </c>
      <c r="AY894" s="17" t="s">
        <v>173</v>
      </c>
      <c r="BE894" s="150">
        <f>IF(N894="základní",J894,0)</f>
        <v>0</v>
      </c>
      <c r="BF894" s="150">
        <f>IF(N894="snížená",J894,0)</f>
        <v>0</v>
      </c>
      <c r="BG894" s="150">
        <f>IF(N894="zákl. přenesená",J894,0)</f>
        <v>0</v>
      </c>
      <c r="BH894" s="150">
        <f>IF(N894="sníž. přenesená",J894,0)</f>
        <v>0</v>
      </c>
      <c r="BI894" s="150">
        <f>IF(N894="nulová",J894,0)</f>
        <v>0</v>
      </c>
      <c r="BJ894" s="17" t="s">
        <v>82</v>
      </c>
      <c r="BK894" s="150">
        <f>ROUND(I894*H894,2)</f>
        <v>0</v>
      </c>
      <c r="BL894" s="17" t="s">
        <v>258</v>
      </c>
      <c r="BM894" s="149" t="s">
        <v>1382</v>
      </c>
    </row>
    <row r="895" spans="2:65" s="12" customFormat="1">
      <c r="B895" s="151"/>
      <c r="D895" s="152" t="s">
        <v>181</v>
      </c>
      <c r="E895" s="153" t="s">
        <v>1</v>
      </c>
      <c r="F895" s="154" t="s">
        <v>610</v>
      </c>
      <c r="H895" s="153" t="s">
        <v>1</v>
      </c>
      <c r="I895" s="155"/>
      <c r="L895" s="151"/>
      <c r="M895" s="156"/>
      <c r="T895" s="157"/>
      <c r="AT895" s="153" t="s">
        <v>181</v>
      </c>
      <c r="AU895" s="153" t="s">
        <v>84</v>
      </c>
      <c r="AV895" s="12" t="s">
        <v>82</v>
      </c>
      <c r="AW895" s="12" t="s">
        <v>32</v>
      </c>
      <c r="AX895" s="12" t="s">
        <v>75</v>
      </c>
      <c r="AY895" s="153" t="s">
        <v>173</v>
      </c>
    </row>
    <row r="896" spans="2:65" s="13" customFormat="1">
      <c r="B896" s="158"/>
      <c r="D896" s="152" t="s">
        <v>181</v>
      </c>
      <c r="E896" s="159" t="s">
        <v>1</v>
      </c>
      <c r="F896" s="160" t="s">
        <v>611</v>
      </c>
      <c r="H896" s="161">
        <v>37.880000000000003</v>
      </c>
      <c r="I896" s="162"/>
      <c r="L896" s="158"/>
      <c r="M896" s="163"/>
      <c r="T896" s="164"/>
      <c r="AT896" s="159" t="s">
        <v>181</v>
      </c>
      <c r="AU896" s="159" t="s">
        <v>84</v>
      </c>
      <c r="AV896" s="13" t="s">
        <v>84</v>
      </c>
      <c r="AW896" s="13" t="s">
        <v>32</v>
      </c>
      <c r="AX896" s="13" t="s">
        <v>75</v>
      </c>
      <c r="AY896" s="159" t="s">
        <v>173</v>
      </c>
    </row>
    <row r="897" spans="2:65" s="13" customFormat="1">
      <c r="B897" s="158"/>
      <c r="D897" s="152" t="s">
        <v>181</v>
      </c>
      <c r="E897" s="159" t="s">
        <v>1</v>
      </c>
      <c r="F897" s="160" t="s">
        <v>616</v>
      </c>
      <c r="H897" s="161">
        <v>79.2</v>
      </c>
      <c r="I897" s="162"/>
      <c r="L897" s="158"/>
      <c r="M897" s="163"/>
      <c r="T897" s="164"/>
      <c r="AT897" s="159" t="s">
        <v>181</v>
      </c>
      <c r="AU897" s="159" t="s">
        <v>84</v>
      </c>
      <c r="AV897" s="13" t="s">
        <v>84</v>
      </c>
      <c r="AW897" s="13" t="s">
        <v>32</v>
      </c>
      <c r="AX897" s="13" t="s">
        <v>75</v>
      </c>
      <c r="AY897" s="159" t="s">
        <v>173</v>
      </c>
    </row>
    <row r="898" spans="2:65" s="13" customFormat="1">
      <c r="B898" s="158"/>
      <c r="D898" s="152" t="s">
        <v>181</v>
      </c>
      <c r="E898" s="159" t="s">
        <v>1</v>
      </c>
      <c r="F898" s="160" t="s">
        <v>617</v>
      </c>
      <c r="H898" s="161">
        <v>5.5</v>
      </c>
      <c r="I898" s="162"/>
      <c r="L898" s="158"/>
      <c r="M898" s="163"/>
      <c r="T898" s="164"/>
      <c r="AT898" s="159" t="s">
        <v>181</v>
      </c>
      <c r="AU898" s="159" t="s">
        <v>84</v>
      </c>
      <c r="AV898" s="13" t="s">
        <v>84</v>
      </c>
      <c r="AW898" s="13" t="s">
        <v>32</v>
      </c>
      <c r="AX898" s="13" t="s">
        <v>75</v>
      </c>
      <c r="AY898" s="159" t="s">
        <v>173</v>
      </c>
    </row>
    <row r="899" spans="2:65" s="15" customFormat="1">
      <c r="B899" s="183"/>
      <c r="D899" s="152" t="s">
        <v>181</v>
      </c>
      <c r="E899" s="184" t="s">
        <v>1</v>
      </c>
      <c r="F899" s="185" t="s">
        <v>375</v>
      </c>
      <c r="H899" s="186">
        <v>122.58</v>
      </c>
      <c r="I899" s="187"/>
      <c r="L899" s="183"/>
      <c r="M899" s="188"/>
      <c r="T899" s="189"/>
      <c r="AT899" s="184" t="s">
        <v>181</v>
      </c>
      <c r="AU899" s="184" t="s">
        <v>84</v>
      </c>
      <c r="AV899" s="15" t="s">
        <v>189</v>
      </c>
      <c r="AW899" s="15" t="s">
        <v>32</v>
      </c>
      <c r="AX899" s="15" t="s">
        <v>75</v>
      </c>
      <c r="AY899" s="184" t="s">
        <v>173</v>
      </c>
    </row>
    <row r="900" spans="2:65" s="12" customFormat="1">
      <c r="B900" s="151"/>
      <c r="D900" s="152" t="s">
        <v>181</v>
      </c>
      <c r="E900" s="153" t="s">
        <v>1</v>
      </c>
      <c r="F900" s="154" t="s">
        <v>1383</v>
      </c>
      <c r="H900" s="153" t="s">
        <v>1</v>
      </c>
      <c r="I900" s="155"/>
      <c r="L900" s="151"/>
      <c r="M900" s="156"/>
      <c r="T900" s="157"/>
      <c r="AT900" s="153" t="s">
        <v>181</v>
      </c>
      <c r="AU900" s="153" t="s">
        <v>84</v>
      </c>
      <c r="AV900" s="12" t="s">
        <v>82</v>
      </c>
      <c r="AW900" s="12" t="s">
        <v>32</v>
      </c>
      <c r="AX900" s="12" t="s">
        <v>75</v>
      </c>
      <c r="AY900" s="153" t="s">
        <v>173</v>
      </c>
    </row>
    <row r="901" spans="2:65" s="13" customFormat="1">
      <c r="B901" s="158"/>
      <c r="D901" s="152" t="s">
        <v>181</v>
      </c>
      <c r="E901" s="159" t="s">
        <v>1</v>
      </c>
      <c r="F901" s="160" t="s">
        <v>1384</v>
      </c>
      <c r="H901" s="161">
        <v>18.809999999999999</v>
      </c>
      <c r="I901" s="162"/>
      <c r="L901" s="158"/>
      <c r="M901" s="163"/>
      <c r="T901" s="164"/>
      <c r="AT901" s="159" t="s">
        <v>181</v>
      </c>
      <c r="AU901" s="159" t="s">
        <v>84</v>
      </c>
      <c r="AV901" s="13" t="s">
        <v>84</v>
      </c>
      <c r="AW901" s="13" t="s">
        <v>32</v>
      </c>
      <c r="AX901" s="13" t="s">
        <v>75</v>
      </c>
      <c r="AY901" s="159" t="s">
        <v>173</v>
      </c>
    </row>
    <row r="902" spans="2:65" s="13" customFormat="1">
      <c r="B902" s="158"/>
      <c r="D902" s="152" t="s">
        <v>181</v>
      </c>
      <c r="E902" s="159" t="s">
        <v>1</v>
      </c>
      <c r="F902" s="160" t="s">
        <v>1385</v>
      </c>
      <c r="H902" s="161">
        <v>72</v>
      </c>
      <c r="I902" s="162"/>
      <c r="L902" s="158"/>
      <c r="M902" s="163"/>
      <c r="T902" s="164"/>
      <c r="AT902" s="159" t="s">
        <v>181</v>
      </c>
      <c r="AU902" s="159" t="s">
        <v>84</v>
      </c>
      <c r="AV902" s="13" t="s">
        <v>84</v>
      </c>
      <c r="AW902" s="13" t="s">
        <v>32</v>
      </c>
      <c r="AX902" s="13" t="s">
        <v>75</v>
      </c>
      <c r="AY902" s="159" t="s">
        <v>173</v>
      </c>
    </row>
    <row r="903" spans="2:65" s="15" customFormat="1">
      <c r="B903" s="183"/>
      <c r="D903" s="152" t="s">
        <v>181</v>
      </c>
      <c r="E903" s="184" t="s">
        <v>1</v>
      </c>
      <c r="F903" s="185" t="s">
        <v>375</v>
      </c>
      <c r="H903" s="186">
        <v>90.81</v>
      </c>
      <c r="I903" s="187"/>
      <c r="L903" s="183"/>
      <c r="M903" s="188"/>
      <c r="T903" s="189"/>
      <c r="AT903" s="184" t="s">
        <v>181</v>
      </c>
      <c r="AU903" s="184" t="s">
        <v>84</v>
      </c>
      <c r="AV903" s="15" t="s">
        <v>189</v>
      </c>
      <c r="AW903" s="15" t="s">
        <v>32</v>
      </c>
      <c r="AX903" s="15" t="s">
        <v>75</v>
      </c>
      <c r="AY903" s="184" t="s">
        <v>173</v>
      </c>
    </row>
    <row r="904" spans="2:65" s="14" customFormat="1">
      <c r="B904" s="165"/>
      <c r="D904" s="152" t="s">
        <v>181</v>
      </c>
      <c r="E904" s="166" t="s">
        <v>1</v>
      </c>
      <c r="F904" s="167" t="s">
        <v>219</v>
      </c>
      <c r="H904" s="168">
        <v>213.39</v>
      </c>
      <c r="I904" s="169"/>
      <c r="L904" s="165"/>
      <c r="M904" s="170"/>
      <c r="T904" s="171"/>
      <c r="AT904" s="166" t="s">
        <v>181</v>
      </c>
      <c r="AU904" s="166" t="s">
        <v>84</v>
      </c>
      <c r="AV904" s="14" t="s">
        <v>179</v>
      </c>
      <c r="AW904" s="14" t="s">
        <v>32</v>
      </c>
      <c r="AX904" s="14" t="s">
        <v>82</v>
      </c>
      <c r="AY904" s="166" t="s">
        <v>173</v>
      </c>
    </row>
    <row r="905" spans="2:65" s="1" customFormat="1" ht="24.2" customHeight="1">
      <c r="B905" s="32"/>
      <c r="C905" s="137" t="s">
        <v>1386</v>
      </c>
      <c r="D905" s="137" t="s">
        <v>175</v>
      </c>
      <c r="E905" s="138" t="s">
        <v>1387</v>
      </c>
      <c r="F905" s="139" t="s">
        <v>1388</v>
      </c>
      <c r="G905" s="140" t="s">
        <v>197</v>
      </c>
      <c r="H905" s="141">
        <v>69.599999999999994</v>
      </c>
      <c r="I905" s="142"/>
      <c r="J905" s="143">
        <f>ROUND(I905*H905,2)</f>
        <v>0</v>
      </c>
      <c r="K905" s="144"/>
      <c r="L905" s="32"/>
      <c r="M905" s="145" t="s">
        <v>1</v>
      </c>
      <c r="N905" s="146" t="s">
        <v>40</v>
      </c>
      <c r="P905" s="147">
        <f>O905*H905</f>
        <v>0</v>
      </c>
      <c r="Q905" s="147">
        <v>2.7999999999999998E-4</v>
      </c>
      <c r="R905" s="147">
        <f>Q905*H905</f>
        <v>1.9487999999999998E-2</v>
      </c>
      <c r="S905" s="147">
        <v>0</v>
      </c>
      <c r="T905" s="148">
        <f>S905*H905</f>
        <v>0</v>
      </c>
      <c r="AR905" s="149" t="s">
        <v>258</v>
      </c>
      <c r="AT905" s="149" t="s">
        <v>175</v>
      </c>
      <c r="AU905" s="149" t="s">
        <v>84</v>
      </c>
      <c r="AY905" s="17" t="s">
        <v>173</v>
      </c>
      <c r="BE905" s="150">
        <f>IF(N905="základní",J905,0)</f>
        <v>0</v>
      </c>
      <c r="BF905" s="150">
        <f>IF(N905="snížená",J905,0)</f>
        <v>0</v>
      </c>
      <c r="BG905" s="150">
        <f>IF(N905="zákl. přenesená",J905,0)</f>
        <v>0</v>
      </c>
      <c r="BH905" s="150">
        <f>IF(N905="sníž. přenesená",J905,0)</f>
        <v>0</v>
      </c>
      <c r="BI905" s="150">
        <f>IF(N905="nulová",J905,0)</f>
        <v>0</v>
      </c>
      <c r="BJ905" s="17" t="s">
        <v>82</v>
      </c>
      <c r="BK905" s="150">
        <f>ROUND(I905*H905,2)</f>
        <v>0</v>
      </c>
      <c r="BL905" s="17" t="s">
        <v>258</v>
      </c>
      <c r="BM905" s="149" t="s">
        <v>1389</v>
      </c>
    </row>
    <row r="906" spans="2:65" s="12" customFormat="1">
      <c r="B906" s="151"/>
      <c r="D906" s="152" t="s">
        <v>181</v>
      </c>
      <c r="E906" s="153" t="s">
        <v>1</v>
      </c>
      <c r="F906" s="154" t="s">
        <v>1376</v>
      </c>
      <c r="H906" s="153" t="s">
        <v>1</v>
      </c>
      <c r="I906" s="155"/>
      <c r="L906" s="151"/>
      <c r="M906" s="156"/>
      <c r="T906" s="157"/>
      <c r="AT906" s="153" t="s">
        <v>181</v>
      </c>
      <c r="AU906" s="153" t="s">
        <v>84</v>
      </c>
      <c r="AV906" s="12" t="s">
        <v>82</v>
      </c>
      <c r="AW906" s="12" t="s">
        <v>32</v>
      </c>
      <c r="AX906" s="12" t="s">
        <v>75</v>
      </c>
      <c r="AY906" s="153" t="s">
        <v>173</v>
      </c>
    </row>
    <row r="907" spans="2:65" s="13" customFormat="1">
      <c r="B907" s="158"/>
      <c r="D907" s="152" t="s">
        <v>181</v>
      </c>
      <c r="E907" s="159" t="s">
        <v>1</v>
      </c>
      <c r="F907" s="160" t="s">
        <v>1377</v>
      </c>
      <c r="H907" s="161">
        <v>6.6</v>
      </c>
      <c r="I907" s="162"/>
      <c r="L907" s="158"/>
      <c r="M907" s="163"/>
      <c r="T907" s="164"/>
      <c r="AT907" s="159" t="s">
        <v>181</v>
      </c>
      <c r="AU907" s="159" t="s">
        <v>84</v>
      </c>
      <c r="AV907" s="13" t="s">
        <v>84</v>
      </c>
      <c r="AW907" s="13" t="s">
        <v>32</v>
      </c>
      <c r="AX907" s="13" t="s">
        <v>75</v>
      </c>
      <c r="AY907" s="159" t="s">
        <v>173</v>
      </c>
    </row>
    <row r="908" spans="2:65" s="13" customFormat="1">
      <c r="B908" s="158"/>
      <c r="D908" s="152" t="s">
        <v>181</v>
      </c>
      <c r="E908" s="159" t="s">
        <v>1</v>
      </c>
      <c r="F908" s="160" t="s">
        <v>1378</v>
      </c>
      <c r="H908" s="161">
        <v>63</v>
      </c>
      <c r="I908" s="162"/>
      <c r="L908" s="158"/>
      <c r="M908" s="163"/>
      <c r="T908" s="164"/>
      <c r="AT908" s="159" t="s">
        <v>181</v>
      </c>
      <c r="AU908" s="159" t="s">
        <v>84</v>
      </c>
      <c r="AV908" s="13" t="s">
        <v>84</v>
      </c>
      <c r="AW908" s="13" t="s">
        <v>32</v>
      </c>
      <c r="AX908" s="13" t="s">
        <v>75</v>
      </c>
      <c r="AY908" s="159" t="s">
        <v>173</v>
      </c>
    </row>
    <row r="909" spans="2:65" s="14" customFormat="1">
      <c r="B909" s="165"/>
      <c r="D909" s="152" t="s">
        <v>181</v>
      </c>
      <c r="E909" s="166" t="s">
        <v>1</v>
      </c>
      <c r="F909" s="167" t="s">
        <v>219</v>
      </c>
      <c r="H909" s="168">
        <v>69.599999999999994</v>
      </c>
      <c r="I909" s="169"/>
      <c r="L909" s="165"/>
      <c r="M909" s="170"/>
      <c r="T909" s="171"/>
      <c r="AT909" s="166" t="s">
        <v>181</v>
      </c>
      <c r="AU909" s="166" t="s">
        <v>84</v>
      </c>
      <c r="AV909" s="14" t="s">
        <v>179</v>
      </c>
      <c r="AW909" s="14" t="s">
        <v>32</v>
      </c>
      <c r="AX909" s="14" t="s">
        <v>82</v>
      </c>
      <c r="AY909" s="166" t="s">
        <v>173</v>
      </c>
    </row>
    <row r="910" spans="2:65" s="1" customFormat="1" ht="24.2" customHeight="1">
      <c r="B910" s="32"/>
      <c r="C910" s="137" t="s">
        <v>1390</v>
      </c>
      <c r="D910" s="137" t="s">
        <v>175</v>
      </c>
      <c r="E910" s="138" t="s">
        <v>1391</v>
      </c>
      <c r="F910" s="139" t="s">
        <v>1392</v>
      </c>
      <c r="G910" s="140" t="s">
        <v>197</v>
      </c>
      <c r="H910" s="141">
        <v>213.39</v>
      </c>
      <c r="I910" s="142"/>
      <c r="J910" s="143">
        <f>ROUND(I910*H910,2)</f>
        <v>0</v>
      </c>
      <c r="K910" s="144"/>
      <c r="L910" s="32"/>
      <c r="M910" s="145" t="s">
        <v>1</v>
      </c>
      <c r="N910" s="146" t="s">
        <v>40</v>
      </c>
      <c r="P910" s="147">
        <f>O910*H910</f>
        <v>0</v>
      </c>
      <c r="Q910" s="147">
        <v>2.7999999999999998E-4</v>
      </c>
      <c r="R910" s="147">
        <f>Q910*H910</f>
        <v>5.9749199999999988E-2</v>
      </c>
      <c r="S910" s="147">
        <v>0</v>
      </c>
      <c r="T910" s="148">
        <f>S910*H910</f>
        <v>0</v>
      </c>
      <c r="AR910" s="149" t="s">
        <v>258</v>
      </c>
      <c r="AT910" s="149" t="s">
        <v>175</v>
      </c>
      <c r="AU910" s="149" t="s">
        <v>84</v>
      </c>
      <c r="AY910" s="17" t="s">
        <v>173</v>
      </c>
      <c r="BE910" s="150">
        <f>IF(N910="základní",J910,0)</f>
        <v>0</v>
      </c>
      <c r="BF910" s="150">
        <f>IF(N910="snížená",J910,0)</f>
        <v>0</v>
      </c>
      <c r="BG910" s="150">
        <f>IF(N910="zákl. přenesená",J910,0)</f>
        <v>0</v>
      </c>
      <c r="BH910" s="150">
        <f>IF(N910="sníž. přenesená",J910,0)</f>
        <v>0</v>
      </c>
      <c r="BI910" s="150">
        <f>IF(N910="nulová",J910,0)</f>
        <v>0</v>
      </c>
      <c r="BJ910" s="17" t="s">
        <v>82</v>
      </c>
      <c r="BK910" s="150">
        <f>ROUND(I910*H910,2)</f>
        <v>0</v>
      </c>
      <c r="BL910" s="17" t="s">
        <v>258</v>
      </c>
      <c r="BM910" s="149" t="s">
        <v>1393</v>
      </c>
    </row>
    <row r="911" spans="2:65" s="12" customFormat="1">
      <c r="B911" s="151"/>
      <c r="D911" s="152" t="s">
        <v>181</v>
      </c>
      <c r="E911" s="153" t="s">
        <v>1</v>
      </c>
      <c r="F911" s="154" t="s">
        <v>610</v>
      </c>
      <c r="H911" s="153" t="s">
        <v>1</v>
      </c>
      <c r="I911" s="155"/>
      <c r="L911" s="151"/>
      <c r="M911" s="156"/>
      <c r="T911" s="157"/>
      <c r="AT911" s="153" t="s">
        <v>181</v>
      </c>
      <c r="AU911" s="153" t="s">
        <v>84</v>
      </c>
      <c r="AV911" s="12" t="s">
        <v>82</v>
      </c>
      <c r="AW911" s="12" t="s">
        <v>32</v>
      </c>
      <c r="AX911" s="12" t="s">
        <v>75</v>
      </c>
      <c r="AY911" s="153" t="s">
        <v>173</v>
      </c>
    </row>
    <row r="912" spans="2:65" s="13" customFormat="1">
      <c r="B912" s="158"/>
      <c r="D912" s="152" t="s">
        <v>181</v>
      </c>
      <c r="E912" s="159" t="s">
        <v>1</v>
      </c>
      <c r="F912" s="160" t="s">
        <v>611</v>
      </c>
      <c r="H912" s="161">
        <v>37.880000000000003</v>
      </c>
      <c r="I912" s="162"/>
      <c r="L912" s="158"/>
      <c r="M912" s="163"/>
      <c r="T912" s="164"/>
      <c r="AT912" s="159" t="s">
        <v>181</v>
      </c>
      <c r="AU912" s="159" t="s">
        <v>84</v>
      </c>
      <c r="AV912" s="13" t="s">
        <v>84</v>
      </c>
      <c r="AW912" s="13" t="s">
        <v>32</v>
      </c>
      <c r="AX912" s="13" t="s">
        <v>75</v>
      </c>
      <c r="AY912" s="159" t="s">
        <v>173</v>
      </c>
    </row>
    <row r="913" spans="2:65" s="13" customFormat="1">
      <c r="B913" s="158"/>
      <c r="D913" s="152" t="s">
        <v>181</v>
      </c>
      <c r="E913" s="159" t="s">
        <v>1</v>
      </c>
      <c r="F913" s="160" t="s">
        <v>616</v>
      </c>
      <c r="H913" s="161">
        <v>79.2</v>
      </c>
      <c r="I913" s="162"/>
      <c r="L913" s="158"/>
      <c r="M913" s="163"/>
      <c r="T913" s="164"/>
      <c r="AT913" s="159" t="s">
        <v>181</v>
      </c>
      <c r="AU913" s="159" t="s">
        <v>84</v>
      </c>
      <c r="AV913" s="13" t="s">
        <v>84</v>
      </c>
      <c r="AW913" s="13" t="s">
        <v>32</v>
      </c>
      <c r="AX913" s="13" t="s">
        <v>75</v>
      </c>
      <c r="AY913" s="159" t="s">
        <v>173</v>
      </c>
    </row>
    <row r="914" spans="2:65" s="13" customFormat="1">
      <c r="B914" s="158"/>
      <c r="D914" s="152" t="s">
        <v>181</v>
      </c>
      <c r="E914" s="159" t="s">
        <v>1</v>
      </c>
      <c r="F914" s="160" t="s">
        <v>617</v>
      </c>
      <c r="H914" s="161">
        <v>5.5</v>
      </c>
      <c r="I914" s="162"/>
      <c r="L914" s="158"/>
      <c r="M914" s="163"/>
      <c r="T914" s="164"/>
      <c r="AT914" s="159" t="s">
        <v>181</v>
      </c>
      <c r="AU914" s="159" t="s">
        <v>84</v>
      </c>
      <c r="AV914" s="13" t="s">
        <v>84</v>
      </c>
      <c r="AW914" s="13" t="s">
        <v>32</v>
      </c>
      <c r="AX914" s="13" t="s">
        <v>75</v>
      </c>
      <c r="AY914" s="159" t="s">
        <v>173</v>
      </c>
    </row>
    <row r="915" spans="2:65" s="15" customFormat="1">
      <c r="B915" s="183"/>
      <c r="D915" s="152" t="s">
        <v>181</v>
      </c>
      <c r="E915" s="184" t="s">
        <v>1</v>
      </c>
      <c r="F915" s="185" t="s">
        <v>375</v>
      </c>
      <c r="H915" s="186">
        <v>122.58</v>
      </c>
      <c r="I915" s="187"/>
      <c r="L915" s="183"/>
      <c r="M915" s="188"/>
      <c r="T915" s="189"/>
      <c r="AT915" s="184" t="s">
        <v>181</v>
      </c>
      <c r="AU915" s="184" t="s">
        <v>84</v>
      </c>
      <c r="AV915" s="15" t="s">
        <v>189</v>
      </c>
      <c r="AW915" s="15" t="s">
        <v>32</v>
      </c>
      <c r="AX915" s="15" t="s">
        <v>75</v>
      </c>
      <c r="AY915" s="184" t="s">
        <v>173</v>
      </c>
    </row>
    <row r="916" spans="2:65" s="12" customFormat="1">
      <c r="B916" s="151"/>
      <c r="D916" s="152" t="s">
        <v>181</v>
      </c>
      <c r="E916" s="153" t="s">
        <v>1</v>
      </c>
      <c r="F916" s="154" t="s">
        <v>1383</v>
      </c>
      <c r="H916" s="153" t="s">
        <v>1</v>
      </c>
      <c r="I916" s="155"/>
      <c r="L916" s="151"/>
      <c r="M916" s="156"/>
      <c r="T916" s="157"/>
      <c r="AT916" s="153" t="s">
        <v>181</v>
      </c>
      <c r="AU916" s="153" t="s">
        <v>84</v>
      </c>
      <c r="AV916" s="12" t="s">
        <v>82</v>
      </c>
      <c r="AW916" s="12" t="s">
        <v>32</v>
      </c>
      <c r="AX916" s="12" t="s">
        <v>75</v>
      </c>
      <c r="AY916" s="153" t="s">
        <v>173</v>
      </c>
    </row>
    <row r="917" spans="2:65" s="13" customFormat="1">
      <c r="B917" s="158"/>
      <c r="D917" s="152" t="s">
        <v>181</v>
      </c>
      <c r="E917" s="159" t="s">
        <v>1</v>
      </c>
      <c r="F917" s="160" t="s">
        <v>1384</v>
      </c>
      <c r="H917" s="161">
        <v>18.809999999999999</v>
      </c>
      <c r="I917" s="162"/>
      <c r="L917" s="158"/>
      <c r="M917" s="163"/>
      <c r="T917" s="164"/>
      <c r="AT917" s="159" t="s">
        <v>181</v>
      </c>
      <c r="AU917" s="159" t="s">
        <v>84</v>
      </c>
      <c r="AV917" s="13" t="s">
        <v>84</v>
      </c>
      <c r="AW917" s="13" t="s">
        <v>32</v>
      </c>
      <c r="AX917" s="13" t="s">
        <v>75</v>
      </c>
      <c r="AY917" s="159" t="s">
        <v>173</v>
      </c>
    </row>
    <row r="918" spans="2:65" s="13" customFormat="1">
      <c r="B918" s="158"/>
      <c r="D918" s="152" t="s">
        <v>181</v>
      </c>
      <c r="E918" s="159" t="s">
        <v>1</v>
      </c>
      <c r="F918" s="160" t="s">
        <v>1385</v>
      </c>
      <c r="H918" s="161">
        <v>72</v>
      </c>
      <c r="I918" s="162"/>
      <c r="L918" s="158"/>
      <c r="M918" s="163"/>
      <c r="T918" s="164"/>
      <c r="AT918" s="159" t="s">
        <v>181</v>
      </c>
      <c r="AU918" s="159" t="s">
        <v>84</v>
      </c>
      <c r="AV918" s="13" t="s">
        <v>84</v>
      </c>
      <c r="AW918" s="13" t="s">
        <v>32</v>
      </c>
      <c r="AX918" s="13" t="s">
        <v>75</v>
      </c>
      <c r="AY918" s="159" t="s">
        <v>173</v>
      </c>
    </row>
    <row r="919" spans="2:65" s="15" customFormat="1">
      <c r="B919" s="183"/>
      <c r="D919" s="152" t="s">
        <v>181</v>
      </c>
      <c r="E919" s="184" t="s">
        <v>1</v>
      </c>
      <c r="F919" s="185" t="s">
        <v>375</v>
      </c>
      <c r="H919" s="186">
        <v>90.81</v>
      </c>
      <c r="I919" s="187"/>
      <c r="L919" s="183"/>
      <c r="M919" s="188"/>
      <c r="T919" s="189"/>
      <c r="AT919" s="184" t="s">
        <v>181</v>
      </c>
      <c r="AU919" s="184" t="s">
        <v>84</v>
      </c>
      <c r="AV919" s="15" t="s">
        <v>189</v>
      </c>
      <c r="AW919" s="15" t="s">
        <v>32</v>
      </c>
      <c r="AX919" s="15" t="s">
        <v>75</v>
      </c>
      <c r="AY919" s="184" t="s">
        <v>173</v>
      </c>
    </row>
    <row r="920" spans="2:65" s="14" customFormat="1">
      <c r="B920" s="165"/>
      <c r="D920" s="152" t="s">
        <v>181</v>
      </c>
      <c r="E920" s="166" t="s">
        <v>1</v>
      </c>
      <c r="F920" s="167" t="s">
        <v>219</v>
      </c>
      <c r="H920" s="168">
        <v>213.39</v>
      </c>
      <c r="I920" s="169"/>
      <c r="L920" s="165"/>
      <c r="M920" s="170"/>
      <c r="T920" s="171"/>
      <c r="AT920" s="166" t="s">
        <v>181</v>
      </c>
      <c r="AU920" s="166" t="s">
        <v>84</v>
      </c>
      <c r="AV920" s="14" t="s">
        <v>179</v>
      </c>
      <c r="AW920" s="14" t="s">
        <v>32</v>
      </c>
      <c r="AX920" s="14" t="s">
        <v>82</v>
      </c>
      <c r="AY920" s="166" t="s">
        <v>173</v>
      </c>
    </row>
    <row r="921" spans="2:65" s="11" customFormat="1" ht="22.9" customHeight="1">
      <c r="B921" s="125"/>
      <c r="D921" s="126" t="s">
        <v>74</v>
      </c>
      <c r="E921" s="135" t="s">
        <v>1394</v>
      </c>
      <c r="F921" s="135" t="s">
        <v>1395</v>
      </c>
      <c r="I921" s="128"/>
      <c r="J921" s="136">
        <f>BK921</f>
        <v>0</v>
      </c>
      <c r="L921" s="125"/>
      <c r="M921" s="130"/>
      <c r="P921" s="131">
        <f>SUM(P922:P924)</f>
        <v>0</v>
      </c>
      <c r="R921" s="131">
        <f>SUM(R922:R924)</f>
        <v>0</v>
      </c>
      <c r="T921" s="132">
        <f>SUM(T922:T924)</f>
        <v>0</v>
      </c>
      <c r="AR921" s="126" t="s">
        <v>84</v>
      </c>
      <c r="AT921" s="133" t="s">
        <v>74</v>
      </c>
      <c r="AU921" s="133" t="s">
        <v>82</v>
      </c>
      <c r="AY921" s="126" t="s">
        <v>173</v>
      </c>
      <c r="BK921" s="134">
        <f>SUM(BK922:BK924)</f>
        <v>0</v>
      </c>
    </row>
    <row r="922" spans="2:65" s="1" customFormat="1" ht="44.25" customHeight="1">
      <c r="B922" s="32"/>
      <c r="C922" s="137" t="s">
        <v>1396</v>
      </c>
      <c r="D922" s="137" t="s">
        <v>175</v>
      </c>
      <c r="E922" s="138" t="s">
        <v>1397</v>
      </c>
      <c r="F922" s="139" t="s">
        <v>1398</v>
      </c>
      <c r="G922" s="140" t="s">
        <v>197</v>
      </c>
      <c r="H922" s="141">
        <v>127</v>
      </c>
      <c r="I922" s="142"/>
      <c r="J922" s="143">
        <f>ROUND(I922*H922,2)</f>
        <v>0</v>
      </c>
      <c r="K922" s="144"/>
      <c r="L922" s="32"/>
      <c r="M922" s="145" t="s">
        <v>1</v>
      </c>
      <c r="N922" s="146" t="s">
        <v>40</v>
      </c>
      <c r="P922" s="147">
        <f>O922*H922</f>
        <v>0</v>
      </c>
      <c r="Q922" s="147">
        <v>0</v>
      </c>
      <c r="R922" s="147">
        <f>Q922*H922</f>
        <v>0</v>
      </c>
      <c r="S922" s="147">
        <v>0</v>
      </c>
      <c r="T922" s="148">
        <f>S922*H922</f>
        <v>0</v>
      </c>
      <c r="AR922" s="149" t="s">
        <v>258</v>
      </c>
      <c r="AT922" s="149" t="s">
        <v>175</v>
      </c>
      <c r="AU922" s="149" t="s">
        <v>84</v>
      </c>
      <c r="AY922" s="17" t="s">
        <v>173</v>
      </c>
      <c r="BE922" s="150">
        <f>IF(N922="základní",J922,0)</f>
        <v>0</v>
      </c>
      <c r="BF922" s="150">
        <f>IF(N922="snížená",J922,0)</f>
        <v>0</v>
      </c>
      <c r="BG922" s="150">
        <f>IF(N922="zákl. přenesená",J922,0)</f>
        <v>0</v>
      </c>
      <c r="BH922" s="150">
        <f>IF(N922="sníž. přenesená",J922,0)</f>
        <v>0</v>
      </c>
      <c r="BI922" s="150">
        <f>IF(N922="nulová",J922,0)</f>
        <v>0</v>
      </c>
      <c r="BJ922" s="17" t="s">
        <v>82</v>
      </c>
      <c r="BK922" s="150">
        <f>ROUND(I922*H922,2)</f>
        <v>0</v>
      </c>
      <c r="BL922" s="17" t="s">
        <v>258</v>
      </c>
      <c r="BM922" s="149" t="s">
        <v>1399</v>
      </c>
    </row>
    <row r="923" spans="2:65" s="12" customFormat="1">
      <c r="B923" s="151"/>
      <c r="D923" s="152" t="s">
        <v>181</v>
      </c>
      <c r="E923" s="153" t="s">
        <v>1</v>
      </c>
      <c r="F923" s="154" t="s">
        <v>1336</v>
      </c>
      <c r="H923" s="153" t="s">
        <v>1</v>
      </c>
      <c r="I923" s="155"/>
      <c r="L923" s="151"/>
      <c r="M923" s="156"/>
      <c r="T923" s="157"/>
      <c r="AT923" s="153" t="s">
        <v>181</v>
      </c>
      <c r="AU923" s="153" t="s">
        <v>84</v>
      </c>
      <c r="AV923" s="12" t="s">
        <v>82</v>
      </c>
      <c r="AW923" s="12" t="s">
        <v>32</v>
      </c>
      <c r="AX923" s="12" t="s">
        <v>75</v>
      </c>
      <c r="AY923" s="153" t="s">
        <v>173</v>
      </c>
    </row>
    <row r="924" spans="2:65" s="13" customFormat="1">
      <c r="B924" s="158"/>
      <c r="D924" s="152" t="s">
        <v>181</v>
      </c>
      <c r="E924" s="159" t="s">
        <v>1</v>
      </c>
      <c r="F924" s="160" t="s">
        <v>1352</v>
      </c>
      <c r="H924" s="161">
        <v>127</v>
      </c>
      <c r="I924" s="162"/>
      <c r="L924" s="158"/>
      <c r="M924" s="190"/>
      <c r="N924" s="191"/>
      <c r="O924" s="191"/>
      <c r="P924" s="191"/>
      <c r="Q924" s="191"/>
      <c r="R924" s="191"/>
      <c r="S924" s="191"/>
      <c r="T924" s="192"/>
      <c r="AT924" s="159" t="s">
        <v>181</v>
      </c>
      <c r="AU924" s="159" t="s">
        <v>84</v>
      </c>
      <c r="AV924" s="13" t="s">
        <v>84</v>
      </c>
      <c r="AW924" s="13" t="s">
        <v>32</v>
      </c>
      <c r="AX924" s="13" t="s">
        <v>82</v>
      </c>
      <c r="AY924" s="159" t="s">
        <v>173</v>
      </c>
    </row>
    <row r="925" spans="2:65" s="1" customFormat="1" ht="6.95" customHeight="1">
      <c r="B925" s="44"/>
      <c r="C925" s="45"/>
      <c r="D925" s="45"/>
      <c r="E925" s="45"/>
      <c r="F925" s="45"/>
      <c r="G925" s="45"/>
      <c r="H925" s="45"/>
      <c r="I925" s="45"/>
      <c r="J925" s="45"/>
      <c r="K925" s="45"/>
      <c r="L925" s="32"/>
    </row>
  </sheetData>
  <sheetProtection formatColumns="0" formatRows="0" autoFilter="0"/>
  <autoFilter ref="C146:K924" xr:uid="{00000000-0009-0000-0000-000001000000}"/>
  <mergeCells count="12">
    <mergeCell ref="E139:H139"/>
    <mergeCell ref="L2:V2"/>
    <mergeCell ref="E85:H85"/>
    <mergeCell ref="E87:H87"/>
    <mergeCell ref="E89:H89"/>
    <mergeCell ref="E135:H135"/>
    <mergeCell ref="E137:H13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B1EDE-3E95-4E5B-95FB-D91F880E731B}">
  <dimension ref="A1:F125"/>
  <sheetViews>
    <sheetView workbookViewId="0">
      <selection activeCell="B13" sqref="B13"/>
    </sheetView>
  </sheetViews>
  <sheetFormatPr defaultRowHeight="12.75"/>
  <cols>
    <col min="1" max="1" width="7.83203125" style="223" customWidth="1"/>
    <col min="2" max="2" width="83.6640625" style="224" customWidth="1"/>
    <col min="3" max="3" width="8.1640625" style="223" customWidth="1"/>
    <col min="4" max="4" width="10.1640625" style="223" customWidth="1"/>
    <col min="5" max="6" width="12.5" style="223" customWidth="1"/>
    <col min="7" max="256" width="9.33203125" style="199"/>
    <col min="257" max="257" width="7.83203125" style="199" customWidth="1"/>
    <col min="258" max="258" width="83.6640625" style="199" customWidth="1"/>
    <col min="259" max="259" width="8.1640625" style="199" customWidth="1"/>
    <col min="260" max="260" width="10.1640625" style="199" customWidth="1"/>
    <col min="261" max="262" width="12.5" style="199" customWidth="1"/>
    <col min="263" max="512" width="9.33203125" style="199"/>
    <col min="513" max="513" width="7.83203125" style="199" customWidth="1"/>
    <col min="514" max="514" width="83.6640625" style="199" customWidth="1"/>
    <col min="515" max="515" width="8.1640625" style="199" customWidth="1"/>
    <col min="516" max="516" width="10.1640625" style="199" customWidth="1"/>
    <col min="517" max="518" width="12.5" style="199" customWidth="1"/>
    <col min="519" max="768" width="9.33203125" style="199"/>
    <col min="769" max="769" width="7.83203125" style="199" customWidth="1"/>
    <col min="770" max="770" width="83.6640625" style="199" customWidth="1"/>
    <col min="771" max="771" width="8.1640625" style="199" customWidth="1"/>
    <col min="772" max="772" width="10.1640625" style="199" customWidth="1"/>
    <col min="773" max="774" width="12.5" style="199" customWidth="1"/>
    <col min="775" max="1024" width="9.33203125" style="199"/>
    <col min="1025" max="1025" width="7.83203125" style="199" customWidth="1"/>
    <col min="1026" max="1026" width="83.6640625" style="199" customWidth="1"/>
    <col min="1027" max="1027" width="8.1640625" style="199" customWidth="1"/>
    <col min="1028" max="1028" width="10.1640625" style="199" customWidth="1"/>
    <col min="1029" max="1030" width="12.5" style="199" customWidth="1"/>
    <col min="1031" max="1280" width="9.33203125" style="199"/>
    <col min="1281" max="1281" width="7.83203125" style="199" customWidth="1"/>
    <col min="1282" max="1282" width="83.6640625" style="199" customWidth="1"/>
    <col min="1283" max="1283" width="8.1640625" style="199" customWidth="1"/>
    <col min="1284" max="1284" width="10.1640625" style="199" customWidth="1"/>
    <col min="1285" max="1286" width="12.5" style="199" customWidth="1"/>
    <col min="1287" max="1536" width="9.33203125" style="199"/>
    <col min="1537" max="1537" width="7.83203125" style="199" customWidth="1"/>
    <col min="1538" max="1538" width="83.6640625" style="199" customWidth="1"/>
    <col min="1539" max="1539" width="8.1640625" style="199" customWidth="1"/>
    <col min="1540" max="1540" width="10.1640625" style="199" customWidth="1"/>
    <col min="1541" max="1542" width="12.5" style="199" customWidth="1"/>
    <col min="1543" max="1792" width="9.33203125" style="199"/>
    <col min="1793" max="1793" width="7.83203125" style="199" customWidth="1"/>
    <col min="1794" max="1794" width="83.6640625" style="199" customWidth="1"/>
    <col min="1795" max="1795" width="8.1640625" style="199" customWidth="1"/>
    <col min="1796" max="1796" width="10.1640625" style="199" customWidth="1"/>
    <col min="1797" max="1798" width="12.5" style="199" customWidth="1"/>
    <col min="1799" max="2048" width="9.33203125" style="199"/>
    <col min="2049" max="2049" width="7.83203125" style="199" customWidth="1"/>
    <col min="2050" max="2050" width="83.6640625" style="199" customWidth="1"/>
    <col min="2051" max="2051" width="8.1640625" style="199" customWidth="1"/>
    <col min="2052" max="2052" width="10.1640625" style="199" customWidth="1"/>
    <col min="2053" max="2054" width="12.5" style="199" customWidth="1"/>
    <col min="2055" max="2304" width="9.33203125" style="199"/>
    <col min="2305" max="2305" width="7.83203125" style="199" customWidth="1"/>
    <col min="2306" max="2306" width="83.6640625" style="199" customWidth="1"/>
    <col min="2307" max="2307" width="8.1640625" style="199" customWidth="1"/>
    <col min="2308" max="2308" width="10.1640625" style="199" customWidth="1"/>
    <col min="2309" max="2310" width="12.5" style="199" customWidth="1"/>
    <col min="2311" max="2560" width="9.33203125" style="199"/>
    <col min="2561" max="2561" width="7.83203125" style="199" customWidth="1"/>
    <col min="2562" max="2562" width="83.6640625" style="199" customWidth="1"/>
    <col min="2563" max="2563" width="8.1640625" style="199" customWidth="1"/>
    <col min="2564" max="2564" width="10.1640625" style="199" customWidth="1"/>
    <col min="2565" max="2566" width="12.5" style="199" customWidth="1"/>
    <col min="2567" max="2816" width="9.33203125" style="199"/>
    <col min="2817" max="2817" width="7.83203125" style="199" customWidth="1"/>
    <col min="2818" max="2818" width="83.6640625" style="199" customWidth="1"/>
    <col min="2819" max="2819" width="8.1640625" style="199" customWidth="1"/>
    <col min="2820" max="2820" width="10.1640625" style="199" customWidth="1"/>
    <col min="2821" max="2822" width="12.5" style="199" customWidth="1"/>
    <col min="2823" max="3072" width="9.33203125" style="199"/>
    <col min="3073" max="3073" width="7.83203125" style="199" customWidth="1"/>
    <col min="3074" max="3074" width="83.6640625" style="199" customWidth="1"/>
    <col min="3075" max="3075" width="8.1640625" style="199" customWidth="1"/>
    <col min="3076" max="3076" width="10.1640625" style="199" customWidth="1"/>
    <col min="3077" max="3078" width="12.5" style="199" customWidth="1"/>
    <col min="3079" max="3328" width="9.33203125" style="199"/>
    <col min="3329" max="3329" width="7.83203125" style="199" customWidth="1"/>
    <col min="3330" max="3330" width="83.6640625" style="199" customWidth="1"/>
    <col min="3331" max="3331" width="8.1640625" style="199" customWidth="1"/>
    <col min="3332" max="3332" width="10.1640625" style="199" customWidth="1"/>
    <col min="3333" max="3334" width="12.5" style="199" customWidth="1"/>
    <col min="3335" max="3584" width="9.33203125" style="199"/>
    <col min="3585" max="3585" width="7.83203125" style="199" customWidth="1"/>
    <col min="3586" max="3586" width="83.6640625" style="199" customWidth="1"/>
    <col min="3587" max="3587" width="8.1640625" style="199" customWidth="1"/>
    <col min="3588" max="3588" width="10.1640625" style="199" customWidth="1"/>
    <col min="3589" max="3590" width="12.5" style="199" customWidth="1"/>
    <col min="3591" max="3840" width="9.33203125" style="199"/>
    <col min="3841" max="3841" width="7.83203125" style="199" customWidth="1"/>
    <col min="3842" max="3842" width="83.6640625" style="199" customWidth="1"/>
    <col min="3843" max="3843" width="8.1640625" style="199" customWidth="1"/>
    <col min="3844" max="3844" width="10.1640625" style="199" customWidth="1"/>
    <col min="3845" max="3846" width="12.5" style="199" customWidth="1"/>
    <col min="3847" max="4096" width="9.33203125" style="199"/>
    <col min="4097" max="4097" width="7.83203125" style="199" customWidth="1"/>
    <col min="4098" max="4098" width="83.6640625" style="199" customWidth="1"/>
    <col min="4099" max="4099" width="8.1640625" style="199" customWidth="1"/>
    <col min="4100" max="4100" width="10.1640625" style="199" customWidth="1"/>
    <col min="4101" max="4102" width="12.5" style="199" customWidth="1"/>
    <col min="4103" max="4352" width="9.33203125" style="199"/>
    <col min="4353" max="4353" width="7.83203125" style="199" customWidth="1"/>
    <col min="4354" max="4354" width="83.6640625" style="199" customWidth="1"/>
    <col min="4355" max="4355" width="8.1640625" style="199" customWidth="1"/>
    <col min="4356" max="4356" width="10.1640625" style="199" customWidth="1"/>
    <col min="4357" max="4358" width="12.5" style="199" customWidth="1"/>
    <col min="4359" max="4608" width="9.33203125" style="199"/>
    <col min="4609" max="4609" width="7.83203125" style="199" customWidth="1"/>
    <col min="4610" max="4610" width="83.6640625" style="199" customWidth="1"/>
    <col min="4611" max="4611" width="8.1640625" style="199" customWidth="1"/>
    <col min="4612" max="4612" width="10.1640625" style="199" customWidth="1"/>
    <col min="4613" max="4614" width="12.5" style="199" customWidth="1"/>
    <col min="4615" max="4864" width="9.33203125" style="199"/>
    <col min="4865" max="4865" width="7.83203125" style="199" customWidth="1"/>
    <col min="4866" max="4866" width="83.6640625" style="199" customWidth="1"/>
    <col min="4867" max="4867" width="8.1640625" style="199" customWidth="1"/>
    <col min="4868" max="4868" width="10.1640625" style="199" customWidth="1"/>
    <col min="4869" max="4870" width="12.5" style="199" customWidth="1"/>
    <col min="4871" max="5120" width="9.33203125" style="199"/>
    <col min="5121" max="5121" width="7.83203125" style="199" customWidth="1"/>
    <col min="5122" max="5122" width="83.6640625" style="199" customWidth="1"/>
    <col min="5123" max="5123" width="8.1640625" style="199" customWidth="1"/>
    <col min="5124" max="5124" width="10.1640625" style="199" customWidth="1"/>
    <col min="5125" max="5126" width="12.5" style="199" customWidth="1"/>
    <col min="5127" max="5376" width="9.33203125" style="199"/>
    <col min="5377" max="5377" width="7.83203125" style="199" customWidth="1"/>
    <col min="5378" max="5378" width="83.6640625" style="199" customWidth="1"/>
    <col min="5379" max="5379" width="8.1640625" style="199" customWidth="1"/>
    <col min="5380" max="5380" width="10.1640625" style="199" customWidth="1"/>
    <col min="5381" max="5382" width="12.5" style="199" customWidth="1"/>
    <col min="5383" max="5632" width="9.33203125" style="199"/>
    <col min="5633" max="5633" width="7.83203125" style="199" customWidth="1"/>
    <col min="5634" max="5634" width="83.6640625" style="199" customWidth="1"/>
    <col min="5635" max="5635" width="8.1640625" style="199" customWidth="1"/>
    <col min="5636" max="5636" width="10.1640625" style="199" customWidth="1"/>
    <col min="5637" max="5638" width="12.5" style="199" customWidth="1"/>
    <col min="5639" max="5888" width="9.33203125" style="199"/>
    <col min="5889" max="5889" width="7.83203125" style="199" customWidth="1"/>
    <col min="5890" max="5890" width="83.6640625" style="199" customWidth="1"/>
    <col min="5891" max="5891" width="8.1640625" style="199" customWidth="1"/>
    <col min="5892" max="5892" width="10.1640625" style="199" customWidth="1"/>
    <col min="5893" max="5894" width="12.5" style="199" customWidth="1"/>
    <col min="5895" max="6144" width="9.33203125" style="199"/>
    <col min="6145" max="6145" width="7.83203125" style="199" customWidth="1"/>
    <col min="6146" max="6146" width="83.6640625" style="199" customWidth="1"/>
    <col min="6147" max="6147" width="8.1640625" style="199" customWidth="1"/>
    <col min="6148" max="6148" width="10.1640625" style="199" customWidth="1"/>
    <col min="6149" max="6150" width="12.5" style="199" customWidth="1"/>
    <col min="6151" max="6400" width="9.33203125" style="199"/>
    <col min="6401" max="6401" width="7.83203125" style="199" customWidth="1"/>
    <col min="6402" max="6402" width="83.6640625" style="199" customWidth="1"/>
    <col min="6403" max="6403" width="8.1640625" style="199" customWidth="1"/>
    <col min="6404" max="6404" width="10.1640625" style="199" customWidth="1"/>
    <col min="6405" max="6406" width="12.5" style="199" customWidth="1"/>
    <col min="6407" max="6656" width="9.33203125" style="199"/>
    <col min="6657" max="6657" width="7.83203125" style="199" customWidth="1"/>
    <col min="6658" max="6658" width="83.6640625" style="199" customWidth="1"/>
    <col min="6659" max="6659" width="8.1640625" style="199" customWidth="1"/>
    <col min="6660" max="6660" width="10.1640625" style="199" customWidth="1"/>
    <col min="6661" max="6662" width="12.5" style="199" customWidth="1"/>
    <col min="6663" max="6912" width="9.33203125" style="199"/>
    <col min="6913" max="6913" width="7.83203125" style="199" customWidth="1"/>
    <col min="6914" max="6914" width="83.6640625" style="199" customWidth="1"/>
    <col min="6915" max="6915" width="8.1640625" style="199" customWidth="1"/>
    <col min="6916" max="6916" width="10.1640625" style="199" customWidth="1"/>
    <col min="6917" max="6918" width="12.5" style="199" customWidth="1"/>
    <col min="6919" max="7168" width="9.33203125" style="199"/>
    <col min="7169" max="7169" width="7.83203125" style="199" customWidth="1"/>
    <col min="7170" max="7170" width="83.6640625" style="199" customWidth="1"/>
    <col min="7171" max="7171" width="8.1640625" style="199" customWidth="1"/>
    <col min="7172" max="7172" width="10.1640625" style="199" customWidth="1"/>
    <col min="7173" max="7174" width="12.5" style="199" customWidth="1"/>
    <col min="7175" max="7424" width="9.33203125" style="199"/>
    <col min="7425" max="7425" width="7.83203125" style="199" customWidth="1"/>
    <col min="7426" max="7426" width="83.6640625" style="199" customWidth="1"/>
    <col min="7427" max="7427" width="8.1640625" style="199" customWidth="1"/>
    <col min="7428" max="7428" width="10.1640625" style="199" customWidth="1"/>
    <col min="7429" max="7430" width="12.5" style="199" customWidth="1"/>
    <col min="7431" max="7680" width="9.33203125" style="199"/>
    <col min="7681" max="7681" width="7.83203125" style="199" customWidth="1"/>
    <col min="7682" max="7682" width="83.6640625" style="199" customWidth="1"/>
    <col min="7683" max="7683" width="8.1640625" style="199" customWidth="1"/>
    <col min="7684" max="7684" width="10.1640625" style="199" customWidth="1"/>
    <col min="7685" max="7686" width="12.5" style="199" customWidth="1"/>
    <col min="7687" max="7936" width="9.33203125" style="199"/>
    <col min="7937" max="7937" width="7.83203125" style="199" customWidth="1"/>
    <col min="7938" max="7938" width="83.6640625" style="199" customWidth="1"/>
    <col min="7939" max="7939" width="8.1640625" style="199" customWidth="1"/>
    <col min="7940" max="7940" width="10.1640625" style="199" customWidth="1"/>
    <col min="7941" max="7942" width="12.5" style="199" customWidth="1"/>
    <col min="7943" max="8192" width="9.33203125" style="199"/>
    <col min="8193" max="8193" width="7.83203125" style="199" customWidth="1"/>
    <col min="8194" max="8194" width="83.6640625" style="199" customWidth="1"/>
    <col min="8195" max="8195" width="8.1640625" style="199" customWidth="1"/>
    <col min="8196" max="8196" width="10.1640625" style="199" customWidth="1"/>
    <col min="8197" max="8198" width="12.5" style="199" customWidth="1"/>
    <col min="8199" max="8448" width="9.33203125" style="199"/>
    <col min="8449" max="8449" width="7.83203125" style="199" customWidth="1"/>
    <col min="8450" max="8450" width="83.6640625" style="199" customWidth="1"/>
    <col min="8451" max="8451" width="8.1640625" style="199" customWidth="1"/>
    <col min="8452" max="8452" width="10.1640625" style="199" customWidth="1"/>
    <col min="8453" max="8454" width="12.5" style="199" customWidth="1"/>
    <col min="8455" max="8704" width="9.33203125" style="199"/>
    <col min="8705" max="8705" width="7.83203125" style="199" customWidth="1"/>
    <col min="8706" max="8706" width="83.6640625" style="199" customWidth="1"/>
    <col min="8707" max="8707" width="8.1640625" style="199" customWidth="1"/>
    <col min="8708" max="8708" width="10.1640625" style="199" customWidth="1"/>
    <col min="8709" max="8710" width="12.5" style="199" customWidth="1"/>
    <col min="8711" max="8960" width="9.33203125" style="199"/>
    <col min="8961" max="8961" width="7.83203125" style="199" customWidth="1"/>
    <col min="8962" max="8962" width="83.6640625" style="199" customWidth="1"/>
    <col min="8963" max="8963" width="8.1640625" style="199" customWidth="1"/>
    <col min="8964" max="8964" width="10.1640625" style="199" customWidth="1"/>
    <col min="8965" max="8966" width="12.5" style="199" customWidth="1"/>
    <col min="8967" max="9216" width="9.33203125" style="199"/>
    <col min="9217" max="9217" width="7.83203125" style="199" customWidth="1"/>
    <col min="9218" max="9218" width="83.6640625" style="199" customWidth="1"/>
    <col min="9219" max="9219" width="8.1640625" style="199" customWidth="1"/>
    <col min="9220" max="9220" width="10.1640625" style="199" customWidth="1"/>
    <col min="9221" max="9222" width="12.5" style="199" customWidth="1"/>
    <col min="9223" max="9472" width="9.33203125" style="199"/>
    <col min="9473" max="9473" width="7.83203125" style="199" customWidth="1"/>
    <col min="9474" max="9474" width="83.6640625" style="199" customWidth="1"/>
    <col min="9475" max="9475" width="8.1640625" style="199" customWidth="1"/>
    <col min="9476" max="9476" width="10.1640625" style="199" customWidth="1"/>
    <col min="9477" max="9478" width="12.5" style="199" customWidth="1"/>
    <col min="9479" max="9728" width="9.33203125" style="199"/>
    <col min="9729" max="9729" width="7.83203125" style="199" customWidth="1"/>
    <col min="9730" max="9730" width="83.6640625" style="199" customWidth="1"/>
    <col min="9731" max="9731" width="8.1640625" style="199" customWidth="1"/>
    <col min="9732" max="9732" width="10.1640625" style="199" customWidth="1"/>
    <col min="9733" max="9734" width="12.5" style="199" customWidth="1"/>
    <col min="9735" max="9984" width="9.33203125" style="199"/>
    <col min="9985" max="9985" width="7.83203125" style="199" customWidth="1"/>
    <col min="9986" max="9986" width="83.6640625" style="199" customWidth="1"/>
    <col min="9987" max="9987" width="8.1640625" style="199" customWidth="1"/>
    <col min="9988" max="9988" width="10.1640625" style="199" customWidth="1"/>
    <col min="9989" max="9990" width="12.5" style="199" customWidth="1"/>
    <col min="9991" max="10240" width="9.33203125" style="199"/>
    <col min="10241" max="10241" width="7.83203125" style="199" customWidth="1"/>
    <col min="10242" max="10242" width="83.6640625" style="199" customWidth="1"/>
    <col min="10243" max="10243" width="8.1640625" style="199" customWidth="1"/>
    <col min="10244" max="10244" width="10.1640625" style="199" customWidth="1"/>
    <col min="10245" max="10246" width="12.5" style="199" customWidth="1"/>
    <col min="10247" max="10496" width="9.33203125" style="199"/>
    <col min="10497" max="10497" width="7.83203125" style="199" customWidth="1"/>
    <col min="10498" max="10498" width="83.6640625" style="199" customWidth="1"/>
    <col min="10499" max="10499" width="8.1640625" style="199" customWidth="1"/>
    <col min="10500" max="10500" width="10.1640625" style="199" customWidth="1"/>
    <col min="10501" max="10502" width="12.5" style="199" customWidth="1"/>
    <col min="10503" max="10752" width="9.33203125" style="199"/>
    <col min="10753" max="10753" width="7.83203125" style="199" customWidth="1"/>
    <col min="10754" max="10754" width="83.6640625" style="199" customWidth="1"/>
    <col min="10755" max="10755" width="8.1640625" style="199" customWidth="1"/>
    <col min="10756" max="10756" width="10.1640625" style="199" customWidth="1"/>
    <col min="10757" max="10758" width="12.5" style="199" customWidth="1"/>
    <col min="10759" max="11008" width="9.33203125" style="199"/>
    <col min="11009" max="11009" width="7.83203125" style="199" customWidth="1"/>
    <col min="11010" max="11010" width="83.6640625" style="199" customWidth="1"/>
    <col min="11011" max="11011" width="8.1640625" style="199" customWidth="1"/>
    <col min="11012" max="11012" width="10.1640625" style="199" customWidth="1"/>
    <col min="11013" max="11014" width="12.5" style="199" customWidth="1"/>
    <col min="11015" max="11264" width="9.33203125" style="199"/>
    <col min="11265" max="11265" width="7.83203125" style="199" customWidth="1"/>
    <col min="11266" max="11266" width="83.6640625" style="199" customWidth="1"/>
    <col min="11267" max="11267" width="8.1640625" style="199" customWidth="1"/>
    <col min="11268" max="11268" width="10.1640625" style="199" customWidth="1"/>
    <col min="11269" max="11270" width="12.5" style="199" customWidth="1"/>
    <col min="11271" max="11520" width="9.33203125" style="199"/>
    <col min="11521" max="11521" width="7.83203125" style="199" customWidth="1"/>
    <col min="11522" max="11522" width="83.6640625" style="199" customWidth="1"/>
    <col min="11523" max="11523" width="8.1640625" style="199" customWidth="1"/>
    <col min="11524" max="11524" width="10.1640625" style="199" customWidth="1"/>
    <col min="11525" max="11526" width="12.5" style="199" customWidth="1"/>
    <col min="11527" max="11776" width="9.33203125" style="199"/>
    <col min="11777" max="11777" width="7.83203125" style="199" customWidth="1"/>
    <col min="11778" max="11778" width="83.6640625" style="199" customWidth="1"/>
    <col min="11779" max="11779" width="8.1640625" style="199" customWidth="1"/>
    <col min="11780" max="11780" width="10.1640625" style="199" customWidth="1"/>
    <col min="11781" max="11782" width="12.5" style="199" customWidth="1"/>
    <col min="11783" max="12032" width="9.33203125" style="199"/>
    <col min="12033" max="12033" width="7.83203125" style="199" customWidth="1"/>
    <col min="12034" max="12034" width="83.6640625" style="199" customWidth="1"/>
    <col min="12035" max="12035" width="8.1640625" style="199" customWidth="1"/>
    <col min="12036" max="12036" width="10.1640625" style="199" customWidth="1"/>
    <col min="12037" max="12038" width="12.5" style="199" customWidth="1"/>
    <col min="12039" max="12288" width="9.33203125" style="199"/>
    <col min="12289" max="12289" width="7.83203125" style="199" customWidth="1"/>
    <col min="12290" max="12290" width="83.6640625" style="199" customWidth="1"/>
    <col min="12291" max="12291" width="8.1640625" style="199" customWidth="1"/>
    <col min="12292" max="12292" width="10.1640625" style="199" customWidth="1"/>
    <col min="12293" max="12294" width="12.5" style="199" customWidth="1"/>
    <col min="12295" max="12544" width="9.33203125" style="199"/>
    <col min="12545" max="12545" width="7.83203125" style="199" customWidth="1"/>
    <col min="12546" max="12546" width="83.6640625" style="199" customWidth="1"/>
    <col min="12547" max="12547" width="8.1640625" style="199" customWidth="1"/>
    <col min="12548" max="12548" width="10.1640625" style="199" customWidth="1"/>
    <col min="12549" max="12550" width="12.5" style="199" customWidth="1"/>
    <col min="12551" max="12800" width="9.33203125" style="199"/>
    <col min="12801" max="12801" width="7.83203125" style="199" customWidth="1"/>
    <col min="12802" max="12802" width="83.6640625" style="199" customWidth="1"/>
    <col min="12803" max="12803" width="8.1640625" style="199" customWidth="1"/>
    <col min="12804" max="12804" width="10.1640625" style="199" customWidth="1"/>
    <col min="12805" max="12806" width="12.5" style="199" customWidth="1"/>
    <col min="12807" max="13056" width="9.33203125" style="199"/>
    <col min="13057" max="13057" width="7.83203125" style="199" customWidth="1"/>
    <col min="13058" max="13058" width="83.6640625" style="199" customWidth="1"/>
    <col min="13059" max="13059" width="8.1640625" style="199" customWidth="1"/>
    <col min="13060" max="13060" width="10.1640625" style="199" customWidth="1"/>
    <col min="13061" max="13062" width="12.5" style="199" customWidth="1"/>
    <col min="13063" max="13312" width="9.33203125" style="199"/>
    <col min="13313" max="13313" width="7.83203125" style="199" customWidth="1"/>
    <col min="13314" max="13314" width="83.6640625" style="199" customWidth="1"/>
    <col min="13315" max="13315" width="8.1640625" style="199" customWidth="1"/>
    <col min="13316" max="13316" width="10.1640625" style="199" customWidth="1"/>
    <col min="13317" max="13318" width="12.5" style="199" customWidth="1"/>
    <col min="13319" max="13568" width="9.33203125" style="199"/>
    <col min="13569" max="13569" width="7.83203125" style="199" customWidth="1"/>
    <col min="13570" max="13570" width="83.6640625" style="199" customWidth="1"/>
    <col min="13571" max="13571" width="8.1640625" style="199" customWidth="1"/>
    <col min="13572" max="13572" width="10.1640625" style="199" customWidth="1"/>
    <col min="13573" max="13574" width="12.5" style="199" customWidth="1"/>
    <col min="13575" max="13824" width="9.33203125" style="199"/>
    <col min="13825" max="13825" width="7.83203125" style="199" customWidth="1"/>
    <col min="13826" max="13826" width="83.6640625" style="199" customWidth="1"/>
    <col min="13827" max="13827" width="8.1640625" style="199" customWidth="1"/>
    <col min="13828" max="13828" width="10.1640625" style="199" customWidth="1"/>
    <col min="13829" max="13830" width="12.5" style="199" customWidth="1"/>
    <col min="13831" max="14080" width="9.33203125" style="199"/>
    <col min="14081" max="14081" width="7.83203125" style="199" customWidth="1"/>
    <col min="14082" max="14082" width="83.6640625" style="199" customWidth="1"/>
    <col min="14083" max="14083" width="8.1640625" style="199" customWidth="1"/>
    <col min="14084" max="14084" width="10.1640625" style="199" customWidth="1"/>
    <col min="14085" max="14086" width="12.5" style="199" customWidth="1"/>
    <col min="14087" max="14336" width="9.33203125" style="199"/>
    <col min="14337" max="14337" width="7.83203125" style="199" customWidth="1"/>
    <col min="14338" max="14338" width="83.6640625" style="199" customWidth="1"/>
    <col min="14339" max="14339" width="8.1640625" style="199" customWidth="1"/>
    <col min="14340" max="14340" width="10.1640625" style="199" customWidth="1"/>
    <col min="14341" max="14342" width="12.5" style="199" customWidth="1"/>
    <col min="14343" max="14592" width="9.33203125" style="199"/>
    <col min="14593" max="14593" width="7.83203125" style="199" customWidth="1"/>
    <col min="14594" max="14594" width="83.6640625" style="199" customWidth="1"/>
    <col min="14595" max="14595" width="8.1640625" style="199" customWidth="1"/>
    <col min="14596" max="14596" width="10.1640625" style="199" customWidth="1"/>
    <col min="14597" max="14598" width="12.5" style="199" customWidth="1"/>
    <col min="14599" max="14848" width="9.33203125" style="199"/>
    <col min="14849" max="14849" width="7.83203125" style="199" customWidth="1"/>
    <col min="14850" max="14850" width="83.6640625" style="199" customWidth="1"/>
    <col min="14851" max="14851" width="8.1640625" style="199" customWidth="1"/>
    <col min="14852" max="14852" width="10.1640625" style="199" customWidth="1"/>
    <col min="14853" max="14854" width="12.5" style="199" customWidth="1"/>
    <col min="14855" max="15104" width="9.33203125" style="199"/>
    <col min="15105" max="15105" width="7.83203125" style="199" customWidth="1"/>
    <col min="15106" max="15106" width="83.6640625" style="199" customWidth="1"/>
    <col min="15107" max="15107" width="8.1640625" style="199" customWidth="1"/>
    <col min="15108" max="15108" width="10.1640625" style="199" customWidth="1"/>
    <col min="15109" max="15110" width="12.5" style="199" customWidth="1"/>
    <col min="15111" max="15360" width="9.33203125" style="199"/>
    <col min="15361" max="15361" width="7.83203125" style="199" customWidth="1"/>
    <col min="15362" max="15362" width="83.6640625" style="199" customWidth="1"/>
    <col min="15363" max="15363" width="8.1640625" style="199" customWidth="1"/>
    <col min="15364" max="15364" width="10.1640625" style="199" customWidth="1"/>
    <col min="15365" max="15366" width="12.5" style="199" customWidth="1"/>
    <col min="15367" max="15616" width="9.33203125" style="199"/>
    <col min="15617" max="15617" width="7.83203125" style="199" customWidth="1"/>
    <col min="15618" max="15618" width="83.6640625" style="199" customWidth="1"/>
    <col min="15619" max="15619" width="8.1640625" style="199" customWidth="1"/>
    <col min="15620" max="15620" width="10.1640625" style="199" customWidth="1"/>
    <col min="15621" max="15622" width="12.5" style="199" customWidth="1"/>
    <col min="15623" max="15872" width="9.33203125" style="199"/>
    <col min="15873" max="15873" width="7.83203125" style="199" customWidth="1"/>
    <col min="15874" max="15874" width="83.6640625" style="199" customWidth="1"/>
    <col min="15875" max="15875" width="8.1640625" style="199" customWidth="1"/>
    <col min="15876" max="15876" width="10.1640625" style="199" customWidth="1"/>
    <col min="15877" max="15878" width="12.5" style="199" customWidth="1"/>
    <col min="15879" max="16128" width="9.33203125" style="199"/>
    <col min="16129" max="16129" width="7.83203125" style="199" customWidth="1"/>
    <col min="16130" max="16130" width="83.6640625" style="199" customWidth="1"/>
    <col min="16131" max="16131" width="8.1640625" style="199" customWidth="1"/>
    <col min="16132" max="16132" width="10.1640625" style="199" customWidth="1"/>
    <col min="16133" max="16134" width="12.5" style="199" customWidth="1"/>
    <col min="16135" max="16384" width="9.33203125" style="199"/>
  </cols>
  <sheetData>
    <row r="1" spans="1:6">
      <c r="A1" s="424"/>
      <c r="B1" s="198" t="s">
        <v>1832</v>
      </c>
      <c r="C1" s="427" t="s">
        <v>1497</v>
      </c>
      <c r="D1" s="428"/>
      <c r="E1" s="429" t="s">
        <v>1833</v>
      </c>
      <c r="F1" s="430"/>
    </row>
    <row r="2" spans="1:6" ht="11.25">
      <c r="A2" s="425"/>
      <c r="B2" s="435"/>
      <c r="C2" s="436"/>
      <c r="D2" s="436"/>
      <c r="E2" s="431"/>
      <c r="F2" s="432"/>
    </row>
    <row r="3" spans="1:6" ht="12" thickBot="1">
      <c r="A3" s="426"/>
      <c r="B3" s="437"/>
      <c r="C3" s="438"/>
      <c r="D3" s="438"/>
      <c r="E3" s="433"/>
      <c r="F3" s="434"/>
    </row>
    <row r="4" spans="1:6" s="205" customFormat="1" ht="25.5">
      <c r="A4" s="225" t="s">
        <v>1499</v>
      </c>
      <c r="B4" s="201" t="s">
        <v>1500</v>
      </c>
      <c r="C4" s="202" t="s">
        <v>1501</v>
      </c>
      <c r="D4" s="202" t="s">
        <v>161</v>
      </c>
      <c r="E4" s="203" t="s">
        <v>1502</v>
      </c>
      <c r="F4" s="204" t="s">
        <v>1503</v>
      </c>
    </row>
    <row r="5" spans="1:6" s="205" customFormat="1">
      <c r="A5" s="206">
        <v>1</v>
      </c>
      <c r="B5" s="207">
        <v>2</v>
      </c>
      <c r="C5" s="208">
        <v>3</v>
      </c>
      <c r="D5" s="208">
        <v>4</v>
      </c>
      <c r="E5" s="207">
        <v>5</v>
      </c>
      <c r="F5" s="209">
        <v>6</v>
      </c>
    </row>
    <row r="6" spans="1:6" s="205" customFormat="1" ht="13.5" thickBot="1">
      <c r="A6" s="210" t="s">
        <v>1504</v>
      </c>
      <c r="B6" s="211" t="s">
        <v>1504</v>
      </c>
      <c r="C6" s="212" t="s">
        <v>1505</v>
      </c>
      <c r="D6" s="212" t="s">
        <v>1505</v>
      </c>
      <c r="E6" s="212" t="s">
        <v>1506</v>
      </c>
      <c r="F6" s="213" t="s">
        <v>1506</v>
      </c>
    </row>
    <row r="7" spans="1:6" ht="12">
      <c r="A7" s="214"/>
      <c r="B7" s="215"/>
      <c r="C7" s="216"/>
      <c r="D7" s="216"/>
      <c r="E7" s="216"/>
      <c r="F7" s="217">
        <f t="shared" ref="F7:F34" si="0">+E7*D7</f>
        <v>0</v>
      </c>
    </row>
    <row r="8" spans="1:6" ht="12">
      <c r="A8" s="214">
        <v>1</v>
      </c>
      <c r="B8" s="324" t="s">
        <v>1834</v>
      </c>
      <c r="C8" s="216" t="s">
        <v>1508</v>
      </c>
      <c r="D8" s="216">
        <v>1</v>
      </c>
      <c r="E8" s="218"/>
      <c r="F8" s="217">
        <f t="shared" si="0"/>
        <v>0</v>
      </c>
    </row>
    <row r="9" spans="1:6" ht="36">
      <c r="A9" s="214"/>
      <c r="B9" s="215" t="s">
        <v>1835</v>
      </c>
      <c r="C9" s="216"/>
      <c r="D9" s="216"/>
      <c r="E9" s="218"/>
      <c r="F9" s="217">
        <f t="shared" si="0"/>
        <v>0</v>
      </c>
    </row>
    <row r="10" spans="1:6" ht="12">
      <c r="A10" s="214"/>
      <c r="B10" s="215" t="s">
        <v>1836</v>
      </c>
      <c r="C10" s="216"/>
      <c r="D10" s="216"/>
      <c r="E10" s="218"/>
      <c r="F10" s="217">
        <f t="shared" si="0"/>
        <v>0</v>
      </c>
    </row>
    <row r="11" spans="1:6" ht="12">
      <c r="A11" s="214"/>
      <c r="B11" s="215" t="s">
        <v>1837</v>
      </c>
      <c r="C11" s="216"/>
      <c r="D11" s="216"/>
      <c r="E11" s="218"/>
      <c r="F11" s="217">
        <f t="shared" si="0"/>
        <v>0</v>
      </c>
    </row>
    <row r="12" spans="1:6" ht="12">
      <c r="A12" s="214"/>
      <c r="B12" s="215" t="s">
        <v>1838</v>
      </c>
      <c r="C12" s="216"/>
      <c r="D12" s="216"/>
      <c r="E12" s="218"/>
      <c r="F12" s="217">
        <f t="shared" si="0"/>
        <v>0</v>
      </c>
    </row>
    <row r="13" spans="1:6" ht="12">
      <c r="A13" s="214"/>
      <c r="B13" s="215" t="s">
        <v>1839</v>
      </c>
      <c r="C13" s="216"/>
      <c r="D13" s="216"/>
      <c r="E13" s="218"/>
      <c r="F13" s="217">
        <f t="shared" si="0"/>
        <v>0</v>
      </c>
    </row>
    <row r="14" spans="1:6" ht="12">
      <c r="A14" s="214"/>
      <c r="B14" s="215" t="s">
        <v>1840</v>
      </c>
      <c r="C14" s="216"/>
      <c r="D14" s="216"/>
      <c r="E14" s="218"/>
      <c r="F14" s="217">
        <f t="shared" si="0"/>
        <v>0</v>
      </c>
    </row>
    <row r="15" spans="1:6" ht="12">
      <c r="A15" s="214"/>
      <c r="B15" s="215" t="s">
        <v>1841</v>
      </c>
      <c r="C15" s="216"/>
      <c r="D15" s="216"/>
      <c r="E15" s="218"/>
      <c r="F15" s="217">
        <f t="shared" si="0"/>
        <v>0</v>
      </c>
    </row>
    <row r="16" spans="1:6" ht="12">
      <c r="A16" s="214"/>
      <c r="B16" s="215" t="s">
        <v>1842</v>
      </c>
      <c r="C16" s="216"/>
      <c r="D16" s="216"/>
      <c r="E16" s="218"/>
      <c r="F16" s="217">
        <f t="shared" si="0"/>
        <v>0</v>
      </c>
    </row>
    <row r="17" spans="1:6" ht="12">
      <c r="A17" s="214"/>
      <c r="B17" s="215" t="s">
        <v>1843</v>
      </c>
      <c r="C17" s="216"/>
      <c r="D17" s="216"/>
      <c r="E17" s="218"/>
      <c r="F17" s="217">
        <f t="shared" si="0"/>
        <v>0</v>
      </c>
    </row>
    <row r="18" spans="1:6" ht="12">
      <c r="A18" s="214"/>
      <c r="B18" s="215" t="s">
        <v>1844</v>
      </c>
      <c r="C18" s="216"/>
      <c r="D18" s="216"/>
      <c r="E18" s="218"/>
      <c r="F18" s="217">
        <f t="shared" si="0"/>
        <v>0</v>
      </c>
    </row>
    <row r="19" spans="1:6" ht="12">
      <c r="A19" s="214"/>
      <c r="B19" s="215"/>
      <c r="C19" s="216"/>
      <c r="D19" s="216"/>
      <c r="E19" s="218"/>
      <c r="F19" s="217">
        <f t="shared" si="0"/>
        <v>0</v>
      </c>
    </row>
    <row r="20" spans="1:6" ht="60">
      <c r="A20" s="214"/>
      <c r="B20" s="215" t="s">
        <v>1512</v>
      </c>
      <c r="C20" s="216"/>
      <c r="D20" s="216"/>
      <c r="E20" s="218"/>
      <c r="F20" s="217">
        <f t="shared" si="0"/>
        <v>0</v>
      </c>
    </row>
    <row r="21" spans="1:6" ht="12">
      <c r="A21" s="214">
        <v>2</v>
      </c>
      <c r="B21" s="215" t="s">
        <v>1845</v>
      </c>
      <c r="C21" s="216" t="s">
        <v>1508</v>
      </c>
      <c r="D21" s="216">
        <v>1</v>
      </c>
      <c r="E21" s="218"/>
      <c r="F21" s="217">
        <f t="shared" si="0"/>
        <v>0</v>
      </c>
    </row>
    <row r="22" spans="1:6" ht="12">
      <c r="A22" s="214"/>
      <c r="B22" s="215"/>
      <c r="C22" s="216"/>
      <c r="D22" s="216"/>
      <c r="E22" s="218"/>
      <c r="F22" s="217">
        <f t="shared" si="0"/>
        <v>0</v>
      </c>
    </row>
    <row r="23" spans="1:6" ht="48">
      <c r="A23" s="214"/>
      <c r="B23" s="215" t="s">
        <v>1846</v>
      </c>
      <c r="C23" s="216"/>
      <c r="D23" s="216"/>
      <c r="E23" s="218"/>
      <c r="F23" s="217">
        <f t="shared" si="0"/>
        <v>0</v>
      </c>
    </row>
    <row r="24" spans="1:6" ht="12">
      <c r="A24" s="214">
        <v>3</v>
      </c>
      <c r="B24" s="215" t="s">
        <v>1847</v>
      </c>
      <c r="C24" s="216" t="s">
        <v>1508</v>
      </c>
      <c r="D24" s="216">
        <v>1</v>
      </c>
      <c r="E24" s="218"/>
      <c r="F24" s="217">
        <f t="shared" si="0"/>
        <v>0</v>
      </c>
    </row>
    <row r="25" spans="1:6" ht="12">
      <c r="A25" s="214"/>
      <c r="B25" s="215"/>
      <c r="C25" s="216"/>
      <c r="D25" s="216"/>
      <c r="E25" s="218"/>
      <c r="F25" s="217">
        <f t="shared" si="0"/>
        <v>0</v>
      </c>
    </row>
    <row r="26" spans="1:6" ht="60">
      <c r="A26" s="214">
        <v>4</v>
      </c>
      <c r="B26" s="215" t="s">
        <v>1848</v>
      </c>
      <c r="C26" s="216" t="s">
        <v>1508</v>
      </c>
      <c r="D26" s="216">
        <v>1</v>
      </c>
      <c r="E26" s="218"/>
      <c r="F26" s="217">
        <f t="shared" si="0"/>
        <v>0</v>
      </c>
    </row>
    <row r="27" spans="1:6" ht="12">
      <c r="A27" s="214"/>
      <c r="B27" s="215"/>
      <c r="C27" s="216"/>
      <c r="D27" s="216"/>
      <c r="E27" s="218"/>
      <c r="F27" s="217">
        <f t="shared" si="0"/>
        <v>0</v>
      </c>
    </row>
    <row r="28" spans="1:6" ht="12">
      <c r="A28" s="214"/>
      <c r="B28" s="215" t="s">
        <v>1849</v>
      </c>
      <c r="C28" s="216"/>
      <c r="D28" s="216"/>
      <c r="E28" s="218"/>
      <c r="F28" s="217"/>
    </row>
    <row r="29" spans="1:6" ht="12">
      <c r="A29" s="214">
        <v>5</v>
      </c>
      <c r="B29" s="215" t="s">
        <v>1850</v>
      </c>
      <c r="C29" s="216" t="s">
        <v>1508</v>
      </c>
      <c r="D29" s="216">
        <v>1</v>
      </c>
      <c r="E29" s="218"/>
      <c r="F29" s="217">
        <f t="shared" si="0"/>
        <v>0</v>
      </c>
    </row>
    <row r="30" spans="1:6" ht="12">
      <c r="A30" s="214">
        <v>6</v>
      </c>
      <c r="B30" s="215" t="s">
        <v>1851</v>
      </c>
      <c r="C30" s="216" t="s">
        <v>1508</v>
      </c>
      <c r="D30" s="216">
        <v>1</v>
      </c>
      <c r="E30" s="218"/>
      <c r="F30" s="217">
        <f t="shared" si="0"/>
        <v>0</v>
      </c>
    </row>
    <row r="31" spans="1:6" ht="12">
      <c r="A31" s="214"/>
      <c r="B31" s="215"/>
      <c r="C31" s="216"/>
      <c r="D31" s="216"/>
      <c r="E31" s="218"/>
      <c r="F31" s="217">
        <f t="shared" si="0"/>
        <v>0</v>
      </c>
    </row>
    <row r="32" spans="1:6" ht="12">
      <c r="A32" s="214">
        <v>7</v>
      </c>
      <c r="B32" s="215" t="s">
        <v>1852</v>
      </c>
      <c r="C32" s="216" t="s">
        <v>1508</v>
      </c>
      <c r="D32" s="216">
        <v>1</v>
      </c>
      <c r="E32" s="218"/>
      <c r="F32" s="217">
        <f t="shared" si="0"/>
        <v>0</v>
      </c>
    </row>
    <row r="33" spans="1:6" ht="12">
      <c r="A33" s="214"/>
      <c r="B33" s="215"/>
      <c r="C33" s="216"/>
      <c r="D33" s="216"/>
      <c r="E33" s="218"/>
      <c r="F33" s="217">
        <f t="shared" si="0"/>
        <v>0</v>
      </c>
    </row>
    <row r="34" spans="1:6" ht="12">
      <c r="A34" s="214">
        <v>8</v>
      </c>
      <c r="B34" s="215" t="s">
        <v>1853</v>
      </c>
      <c r="C34" s="216" t="s">
        <v>1508</v>
      </c>
      <c r="D34" s="216">
        <v>1</v>
      </c>
      <c r="E34" s="218"/>
      <c r="F34" s="217">
        <f t="shared" si="0"/>
        <v>0</v>
      </c>
    </row>
    <row r="35" spans="1:6" thickBot="1">
      <c r="A35" s="214"/>
      <c r="B35" s="215"/>
      <c r="C35" s="216"/>
      <c r="D35" s="216"/>
      <c r="E35" s="218"/>
      <c r="F35" s="217"/>
    </row>
    <row r="36" spans="1:6" thickBot="1">
      <c r="A36" s="221"/>
      <c r="B36" s="457" t="s">
        <v>1854</v>
      </c>
      <c r="C36" s="458"/>
      <c r="D36" s="458"/>
      <c r="E36" s="459"/>
      <c r="F36" s="222">
        <f>SUM(F8:F35)</f>
        <v>0</v>
      </c>
    </row>
    <row r="37" spans="1:6" ht="12">
      <c r="A37" s="214"/>
      <c r="B37" s="215"/>
      <c r="C37" s="216"/>
      <c r="D37" s="216"/>
      <c r="E37" s="218"/>
      <c r="F37" s="217"/>
    </row>
    <row r="38" spans="1:6" ht="12">
      <c r="A38" s="214"/>
      <c r="B38" s="219" t="s">
        <v>1520</v>
      </c>
      <c r="C38" s="220"/>
      <c r="D38" s="216"/>
      <c r="E38" s="220"/>
      <c r="F38" s="217">
        <f>+E38*D38</f>
        <v>0</v>
      </c>
    </row>
    <row r="39" spans="1:6" ht="12">
      <c r="A39" s="214">
        <v>10</v>
      </c>
      <c r="B39" s="219" t="s">
        <v>1521</v>
      </c>
      <c r="C39" s="220" t="s">
        <v>1508</v>
      </c>
      <c r="D39" s="216">
        <v>2</v>
      </c>
      <c r="E39" s="220"/>
      <c r="F39" s="217">
        <f>+E39*D39</f>
        <v>0</v>
      </c>
    </row>
    <row r="40" spans="1:6" ht="12">
      <c r="A40" s="214"/>
      <c r="B40" s="219"/>
      <c r="C40" s="220"/>
      <c r="D40" s="216"/>
      <c r="E40" s="220"/>
      <c r="F40" s="217">
        <f>+E40*D40</f>
        <v>0</v>
      </c>
    </row>
    <row r="41" spans="1:6" ht="12">
      <c r="A41" s="214"/>
      <c r="B41" s="219" t="s">
        <v>1522</v>
      </c>
      <c r="C41" s="220"/>
      <c r="D41" s="216"/>
      <c r="E41" s="220"/>
      <c r="F41" s="217">
        <f>+E41*D41</f>
        <v>0</v>
      </c>
    </row>
    <row r="42" spans="1:6" ht="12">
      <c r="A42" s="214">
        <v>11</v>
      </c>
      <c r="B42" s="219" t="s">
        <v>1521</v>
      </c>
      <c r="C42" s="220" t="s">
        <v>1508</v>
      </c>
      <c r="D42" s="216">
        <v>2</v>
      </c>
      <c r="E42" s="220"/>
      <c r="F42" s="217">
        <f>+E42*D42</f>
        <v>0</v>
      </c>
    </row>
    <row r="43" spans="1:6" ht="12">
      <c r="A43" s="214"/>
      <c r="B43" s="215"/>
      <c r="C43" s="216"/>
      <c r="D43" s="216"/>
      <c r="E43" s="218"/>
      <c r="F43" s="217">
        <f t="shared" ref="F43:F51" si="1">+E43*D43</f>
        <v>0</v>
      </c>
    </row>
    <row r="44" spans="1:6" ht="12">
      <c r="A44" s="214"/>
      <c r="B44" s="215" t="s">
        <v>1523</v>
      </c>
      <c r="C44" s="216"/>
      <c r="D44" s="216"/>
      <c r="E44" s="218"/>
      <c r="F44" s="217">
        <f t="shared" si="1"/>
        <v>0</v>
      </c>
    </row>
    <row r="45" spans="1:6" ht="12">
      <c r="A45" s="214">
        <v>12</v>
      </c>
      <c r="B45" s="215" t="s">
        <v>1855</v>
      </c>
      <c r="C45" s="216" t="s">
        <v>1508</v>
      </c>
      <c r="D45" s="216">
        <v>1</v>
      </c>
      <c r="E45" s="218"/>
      <c r="F45" s="217">
        <f t="shared" si="1"/>
        <v>0</v>
      </c>
    </row>
    <row r="46" spans="1:6" ht="12">
      <c r="A46" s="214">
        <v>13</v>
      </c>
      <c r="B46" s="215" t="s">
        <v>1856</v>
      </c>
      <c r="C46" s="216" t="s">
        <v>1508</v>
      </c>
      <c r="D46" s="216">
        <v>5</v>
      </c>
      <c r="E46" s="218"/>
      <c r="F46" s="217">
        <f t="shared" si="1"/>
        <v>0</v>
      </c>
    </row>
    <row r="47" spans="1:6" ht="12">
      <c r="A47" s="214">
        <v>14</v>
      </c>
      <c r="B47" s="215" t="s">
        <v>1524</v>
      </c>
      <c r="C47" s="216" t="s">
        <v>1508</v>
      </c>
      <c r="D47" s="216">
        <v>3</v>
      </c>
      <c r="E47" s="218"/>
      <c r="F47" s="217">
        <f t="shared" si="1"/>
        <v>0</v>
      </c>
    </row>
    <row r="48" spans="1:6" ht="12">
      <c r="A48" s="214"/>
      <c r="B48" s="215"/>
      <c r="C48" s="216"/>
      <c r="D48" s="216"/>
      <c r="E48" s="218"/>
      <c r="F48" s="217">
        <f t="shared" si="1"/>
        <v>0</v>
      </c>
    </row>
    <row r="49" spans="1:6" ht="12">
      <c r="A49" s="214"/>
      <c r="B49" s="215" t="s">
        <v>1528</v>
      </c>
      <c r="C49" s="216"/>
      <c r="D49" s="216"/>
      <c r="E49" s="218"/>
      <c r="F49" s="217">
        <f t="shared" si="1"/>
        <v>0</v>
      </c>
    </row>
    <row r="50" spans="1:6" ht="12">
      <c r="A50" s="214">
        <v>15</v>
      </c>
      <c r="B50" s="215" t="s">
        <v>1855</v>
      </c>
      <c r="C50" s="216" t="s">
        <v>1508</v>
      </c>
      <c r="D50" s="216">
        <v>2</v>
      </c>
      <c r="E50" s="218"/>
      <c r="F50" s="217">
        <f t="shared" si="1"/>
        <v>0</v>
      </c>
    </row>
    <row r="51" spans="1:6" ht="12">
      <c r="A51" s="214">
        <v>16</v>
      </c>
      <c r="B51" s="215" t="s">
        <v>1856</v>
      </c>
      <c r="C51" s="216" t="s">
        <v>1508</v>
      </c>
      <c r="D51" s="216">
        <v>6</v>
      </c>
      <c r="E51" s="218"/>
      <c r="F51" s="217">
        <f t="shared" si="1"/>
        <v>0</v>
      </c>
    </row>
    <row r="52" spans="1:6" ht="12">
      <c r="A52" s="214">
        <v>17</v>
      </c>
      <c r="B52" s="215" t="s">
        <v>1524</v>
      </c>
      <c r="C52" s="216" t="s">
        <v>1508</v>
      </c>
      <c r="D52" s="216">
        <v>5</v>
      </c>
      <c r="E52" s="218"/>
      <c r="F52" s="217">
        <f>+E52*D52</f>
        <v>0</v>
      </c>
    </row>
    <row r="53" spans="1:6" ht="12">
      <c r="A53" s="214"/>
      <c r="B53" s="215"/>
      <c r="C53" s="216"/>
      <c r="D53" s="216"/>
      <c r="E53" s="218"/>
      <c r="F53" s="217">
        <f t="shared" ref="F53:F87" si="2">+E53*D53</f>
        <v>0</v>
      </c>
    </row>
    <row r="54" spans="1:6" ht="12">
      <c r="A54" s="214"/>
      <c r="B54" s="215" t="s">
        <v>1857</v>
      </c>
      <c r="C54" s="216"/>
      <c r="D54" s="216"/>
      <c r="E54" s="218"/>
      <c r="F54" s="217">
        <f t="shared" si="2"/>
        <v>0</v>
      </c>
    </row>
    <row r="55" spans="1:6" ht="12">
      <c r="A55" s="214">
        <v>18</v>
      </c>
      <c r="B55" s="215" t="s">
        <v>1858</v>
      </c>
      <c r="C55" s="216" t="s">
        <v>1508</v>
      </c>
      <c r="D55" s="216">
        <v>1</v>
      </c>
      <c r="E55" s="218"/>
      <c r="F55" s="217">
        <f t="shared" si="2"/>
        <v>0</v>
      </c>
    </row>
    <row r="56" spans="1:6" ht="12">
      <c r="A56" s="214"/>
      <c r="B56" s="215"/>
      <c r="C56" s="216"/>
      <c r="D56" s="216"/>
      <c r="E56" s="218"/>
      <c r="F56" s="217">
        <f t="shared" si="2"/>
        <v>0</v>
      </c>
    </row>
    <row r="57" spans="1:6" ht="12">
      <c r="A57" s="214"/>
      <c r="B57" s="215" t="s">
        <v>1859</v>
      </c>
      <c r="C57" s="216"/>
      <c r="D57" s="216"/>
      <c r="E57" s="218"/>
      <c r="F57" s="217">
        <f t="shared" si="2"/>
        <v>0</v>
      </c>
    </row>
    <row r="58" spans="1:6" ht="12">
      <c r="A58" s="214">
        <v>19</v>
      </c>
      <c r="B58" s="215" t="s">
        <v>1860</v>
      </c>
      <c r="C58" s="216" t="s">
        <v>1508</v>
      </c>
      <c r="D58" s="216">
        <v>1</v>
      </c>
      <c r="E58" s="218"/>
      <c r="F58" s="217">
        <f t="shared" si="2"/>
        <v>0</v>
      </c>
    </row>
    <row r="59" spans="1:6" ht="12">
      <c r="A59" s="214"/>
      <c r="B59" s="215"/>
      <c r="C59" s="216"/>
      <c r="D59" s="216"/>
      <c r="E59" s="218"/>
      <c r="F59" s="217">
        <f t="shared" si="2"/>
        <v>0</v>
      </c>
    </row>
    <row r="60" spans="1:6" ht="12">
      <c r="A60" s="214"/>
      <c r="B60" s="219" t="s">
        <v>1861</v>
      </c>
      <c r="C60" s="220"/>
      <c r="D60" s="216"/>
      <c r="E60" s="220"/>
      <c r="F60" s="217">
        <f t="shared" si="2"/>
        <v>0</v>
      </c>
    </row>
    <row r="61" spans="1:6" ht="12">
      <c r="A61" s="214">
        <v>20</v>
      </c>
      <c r="B61" s="219" t="s">
        <v>1862</v>
      </c>
      <c r="C61" s="220" t="s">
        <v>307</v>
      </c>
      <c r="D61" s="216">
        <v>0.5</v>
      </c>
      <c r="E61" s="220"/>
      <c r="F61" s="217">
        <f t="shared" si="2"/>
        <v>0</v>
      </c>
    </row>
    <row r="62" spans="1:6" ht="12">
      <c r="A62" s="214">
        <v>21</v>
      </c>
      <c r="B62" s="219" t="s">
        <v>1858</v>
      </c>
      <c r="C62" s="220" t="s">
        <v>307</v>
      </c>
      <c r="D62" s="216">
        <v>3</v>
      </c>
      <c r="E62" s="220"/>
      <c r="F62" s="217">
        <f t="shared" si="2"/>
        <v>0</v>
      </c>
    </row>
    <row r="63" spans="1:6" ht="12">
      <c r="A63" s="214">
        <v>22</v>
      </c>
      <c r="B63" s="219" t="s">
        <v>1536</v>
      </c>
      <c r="C63" s="220" t="s">
        <v>307</v>
      </c>
      <c r="D63" s="216">
        <v>2</v>
      </c>
      <c r="E63" s="220"/>
      <c r="F63" s="217">
        <f t="shared" si="2"/>
        <v>0</v>
      </c>
    </row>
    <row r="64" spans="1:6" ht="12">
      <c r="A64" s="214"/>
      <c r="B64" s="219"/>
      <c r="C64" s="220"/>
      <c r="D64" s="216"/>
      <c r="E64" s="220"/>
      <c r="F64" s="217">
        <f t="shared" si="2"/>
        <v>0</v>
      </c>
    </row>
    <row r="65" spans="1:6" ht="12">
      <c r="A65" s="214"/>
      <c r="B65" s="219" t="s">
        <v>1863</v>
      </c>
      <c r="C65" s="220"/>
      <c r="D65" s="216"/>
      <c r="E65" s="220"/>
      <c r="F65" s="217">
        <f t="shared" si="2"/>
        <v>0</v>
      </c>
    </row>
    <row r="66" spans="1:6" ht="12">
      <c r="A66" s="214">
        <v>23</v>
      </c>
      <c r="B66" s="219" t="s">
        <v>1864</v>
      </c>
      <c r="C66" s="220" t="s">
        <v>1508</v>
      </c>
      <c r="D66" s="216">
        <v>1</v>
      </c>
      <c r="E66" s="220"/>
      <c r="F66" s="217">
        <f t="shared" si="2"/>
        <v>0</v>
      </c>
    </row>
    <row r="67" spans="1:6" ht="12">
      <c r="A67" s="214"/>
      <c r="B67" s="219"/>
      <c r="C67" s="220"/>
      <c r="D67" s="216"/>
      <c r="E67" s="220"/>
      <c r="F67" s="217">
        <f t="shared" si="2"/>
        <v>0</v>
      </c>
    </row>
    <row r="68" spans="1:6" ht="12">
      <c r="A68" s="214">
        <v>24</v>
      </c>
      <c r="B68" s="215" t="s">
        <v>1865</v>
      </c>
      <c r="C68" s="216" t="s">
        <v>307</v>
      </c>
      <c r="D68" s="216">
        <v>10</v>
      </c>
      <c r="E68" s="218"/>
      <c r="F68" s="217">
        <f t="shared" si="2"/>
        <v>0</v>
      </c>
    </row>
    <row r="69" spans="1:6" ht="12">
      <c r="A69" s="214"/>
      <c r="B69" s="219"/>
      <c r="C69" s="220"/>
      <c r="D69" s="216"/>
      <c r="E69" s="220"/>
      <c r="F69" s="217">
        <f t="shared" si="2"/>
        <v>0</v>
      </c>
    </row>
    <row r="70" spans="1:6" ht="12">
      <c r="A70" s="214">
        <v>25</v>
      </c>
      <c r="B70" s="219" t="s">
        <v>1866</v>
      </c>
      <c r="C70" s="220" t="s">
        <v>1508</v>
      </c>
      <c r="D70" s="216">
        <v>4</v>
      </c>
      <c r="E70" s="220"/>
      <c r="F70" s="217">
        <f t="shared" si="2"/>
        <v>0</v>
      </c>
    </row>
    <row r="71" spans="1:6" ht="12">
      <c r="A71" s="214"/>
      <c r="B71" s="215"/>
      <c r="C71" s="216"/>
      <c r="D71" s="216"/>
      <c r="E71" s="218"/>
      <c r="F71" s="217">
        <f t="shared" si="2"/>
        <v>0</v>
      </c>
    </row>
    <row r="72" spans="1:6" ht="12">
      <c r="A72" s="214">
        <v>26</v>
      </c>
      <c r="B72" s="219" t="s">
        <v>1867</v>
      </c>
      <c r="C72" s="220" t="s">
        <v>1508</v>
      </c>
      <c r="D72" s="216">
        <v>4</v>
      </c>
      <c r="E72" s="220"/>
      <c r="F72" s="217">
        <f t="shared" si="2"/>
        <v>0</v>
      </c>
    </row>
    <row r="73" spans="1:6" ht="12">
      <c r="A73" s="214"/>
      <c r="B73" s="219"/>
      <c r="C73" s="220"/>
      <c r="D73" s="216"/>
      <c r="E73" s="220"/>
      <c r="F73" s="217">
        <f t="shared" si="2"/>
        <v>0</v>
      </c>
    </row>
    <row r="74" spans="1:6" ht="12">
      <c r="A74" s="214">
        <v>27</v>
      </c>
      <c r="B74" s="219" t="s">
        <v>1868</v>
      </c>
      <c r="C74" s="220" t="s">
        <v>1508</v>
      </c>
      <c r="D74" s="216">
        <v>1</v>
      </c>
      <c r="E74" s="220"/>
      <c r="F74" s="217">
        <f t="shared" si="2"/>
        <v>0</v>
      </c>
    </row>
    <row r="75" spans="1:6" ht="12">
      <c r="A75" s="214"/>
      <c r="B75" s="219"/>
      <c r="C75" s="220"/>
      <c r="D75" s="216"/>
      <c r="E75" s="220"/>
      <c r="F75" s="217">
        <f t="shared" si="2"/>
        <v>0</v>
      </c>
    </row>
    <row r="76" spans="1:6" ht="12">
      <c r="A76" s="214">
        <v>28</v>
      </c>
      <c r="B76" s="219" t="s">
        <v>1869</v>
      </c>
      <c r="C76" s="220" t="s">
        <v>1508</v>
      </c>
      <c r="D76" s="216">
        <v>8</v>
      </c>
      <c r="E76" s="220"/>
      <c r="F76" s="217">
        <f t="shared" si="2"/>
        <v>0</v>
      </c>
    </row>
    <row r="77" spans="1:6" ht="12">
      <c r="A77" s="214"/>
      <c r="B77" s="219"/>
      <c r="C77" s="220"/>
      <c r="D77" s="216"/>
      <c r="E77" s="220"/>
      <c r="F77" s="217">
        <f t="shared" si="2"/>
        <v>0</v>
      </c>
    </row>
    <row r="78" spans="1:6" ht="12">
      <c r="A78" s="214">
        <v>29</v>
      </c>
      <c r="B78" s="219" t="s">
        <v>1870</v>
      </c>
      <c r="C78" s="220" t="s">
        <v>1508</v>
      </c>
      <c r="D78" s="216">
        <v>8</v>
      </c>
      <c r="E78" s="220"/>
      <c r="F78" s="217">
        <f t="shared" si="2"/>
        <v>0</v>
      </c>
    </row>
    <row r="79" spans="1:6" ht="12">
      <c r="A79" s="214"/>
      <c r="B79" s="219"/>
      <c r="C79" s="220"/>
      <c r="D79" s="216"/>
      <c r="E79" s="220"/>
      <c r="F79" s="217">
        <f t="shared" si="2"/>
        <v>0</v>
      </c>
    </row>
    <row r="80" spans="1:6" ht="12">
      <c r="A80" s="214">
        <v>30</v>
      </c>
      <c r="B80" s="219" t="s">
        <v>1871</v>
      </c>
      <c r="C80" s="220" t="s">
        <v>1508</v>
      </c>
      <c r="D80" s="216">
        <v>8</v>
      </c>
      <c r="E80" s="220"/>
      <c r="F80" s="217">
        <f t="shared" si="2"/>
        <v>0</v>
      </c>
    </row>
    <row r="81" spans="1:6" ht="12">
      <c r="A81" s="214"/>
      <c r="B81" s="219"/>
      <c r="C81" s="220"/>
      <c r="D81" s="216"/>
      <c r="E81" s="220"/>
      <c r="F81" s="217">
        <f t="shared" si="2"/>
        <v>0</v>
      </c>
    </row>
    <row r="82" spans="1:6" ht="12">
      <c r="A82" s="214">
        <v>31</v>
      </c>
      <c r="B82" s="219" t="s">
        <v>1872</v>
      </c>
      <c r="C82" s="220" t="s">
        <v>1508</v>
      </c>
      <c r="D82" s="216">
        <v>16</v>
      </c>
      <c r="E82" s="220"/>
      <c r="F82" s="217">
        <f t="shared" si="2"/>
        <v>0</v>
      </c>
    </row>
    <row r="83" spans="1:6" ht="12">
      <c r="A83" s="214"/>
      <c r="B83" s="219"/>
      <c r="C83" s="220"/>
      <c r="D83" s="216"/>
      <c r="E83" s="220"/>
      <c r="F83" s="217">
        <f t="shared" si="2"/>
        <v>0</v>
      </c>
    </row>
    <row r="84" spans="1:6" ht="24">
      <c r="A84" s="214">
        <v>32</v>
      </c>
      <c r="B84" s="219" t="s">
        <v>1873</v>
      </c>
      <c r="C84" s="220" t="s">
        <v>1508</v>
      </c>
      <c r="D84" s="216">
        <v>1</v>
      </c>
      <c r="E84" s="220"/>
      <c r="F84" s="217">
        <f t="shared" si="2"/>
        <v>0</v>
      </c>
    </row>
    <row r="85" spans="1:6" ht="12">
      <c r="A85" s="214"/>
      <c r="B85" s="219"/>
      <c r="C85" s="220"/>
      <c r="D85" s="216"/>
      <c r="E85" s="220"/>
      <c r="F85" s="217">
        <f t="shared" si="2"/>
        <v>0</v>
      </c>
    </row>
    <row r="86" spans="1:6" ht="24">
      <c r="A86" s="214">
        <v>33</v>
      </c>
      <c r="B86" s="219" t="s">
        <v>1874</v>
      </c>
      <c r="C86" s="220" t="s">
        <v>1508</v>
      </c>
      <c r="D86" s="216">
        <v>1</v>
      </c>
      <c r="E86" s="220"/>
      <c r="F86" s="217">
        <f t="shared" si="2"/>
        <v>0</v>
      </c>
    </row>
    <row r="87" spans="1:6" ht="12">
      <c r="A87" s="214"/>
      <c r="B87" s="219"/>
      <c r="C87" s="220"/>
      <c r="D87" s="216"/>
      <c r="E87" s="220"/>
      <c r="F87" s="217">
        <f t="shared" si="2"/>
        <v>0</v>
      </c>
    </row>
    <row r="88" spans="1:6" ht="24">
      <c r="A88" s="214">
        <v>34</v>
      </c>
      <c r="B88" s="219" t="s">
        <v>1875</v>
      </c>
      <c r="C88" s="220" t="s">
        <v>1541</v>
      </c>
      <c r="D88" s="216">
        <v>36</v>
      </c>
      <c r="E88" s="220"/>
      <c r="F88" s="217">
        <f>+E88*D88</f>
        <v>0</v>
      </c>
    </row>
    <row r="89" spans="1:6" ht="12">
      <c r="A89" s="214"/>
      <c r="B89" s="219"/>
      <c r="C89" s="220"/>
      <c r="D89" s="216"/>
      <c r="E89" s="220"/>
      <c r="F89" s="217">
        <f>+E89*D89</f>
        <v>0</v>
      </c>
    </row>
    <row r="90" spans="1:6" ht="12">
      <c r="A90" s="214">
        <v>35</v>
      </c>
      <c r="B90" s="219" t="s">
        <v>1542</v>
      </c>
      <c r="C90" s="220" t="s">
        <v>272</v>
      </c>
      <c r="D90" s="216">
        <v>2000</v>
      </c>
      <c r="E90" s="220"/>
      <c r="F90" s="217">
        <f>+E90*D90</f>
        <v>0</v>
      </c>
    </row>
    <row r="91" spans="1:6" thickBot="1">
      <c r="A91" s="214"/>
      <c r="B91" s="219"/>
      <c r="C91" s="220"/>
      <c r="D91" s="216"/>
      <c r="E91" s="220"/>
      <c r="F91" s="217"/>
    </row>
    <row r="92" spans="1:6" thickBot="1">
      <c r="A92" s="221"/>
      <c r="B92" s="442" t="s">
        <v>1876</v>
      </c>
      <c r="C92" s="443"/>
      <c r="D92" s="443"/>
      <c r="E92" s="444"/>
      <c r="F92" s="222">
        <f>SUM(F37:F91)</f>
        <v>0</v>
      </c>
    </row>
    <row r="93" spans="1:6" thickBot="1">
      <c r="A93" s="214"/>
      <c r="B93" s="215"/>
      <c r="C93" s="216"/>
      <c r="D93" s="216"/>
      <c r="E93" s="218"/>
      <c r="F93" s="217">
        <f>+E93*D93</f>
        <v>0</v>
      </c>
    </row>
    <row r="94" spans="1:6" ht="12" customHeight="1" thickBot="1">
      <c r="A94" s="221"/>
      <c r="B94" s="439" t="s">
        <v>1877</v>
      </c>
      <c r="C94" s="440"/>
      <c r="D94" s="440"/>
      <c r="E94" s="441"/>
      <c r="F94" s="222">
        <f>+F92+F36</f>
        <v>0</v>
      </c>
    </row>
    <row r="95" spans="1:6" ht="12" customHeight="1"/>
    <row r="96" spans="1: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</sheetData>
  <mergeCells count="7">
    <mergeCell ref="B94:E94"/>
    <mergeCell ref="A1:A3"/>
    <mergeCell ref="C1:D1"/>
    <mergeCell ref="E1:F3"/>
    <mergeCell ref="B2:D3"/>
    <mergeCell ref="B36:E36"/>
    <mergeCell ref="B92:E92"/>
  </mergeCells>
  <printOptions gridLines="1"/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9BBA0-84E3-4B1A-9196-BC5C6E70134F}">
  <dimension ref="A1:H38"/>
  <sheetViews>
    <sheetView workbookViewId="0">
      <selection activeCell="M30" sqref="M30"/>
    </sheetView>
  </sheetViews>
  <sheetFormatPr defaultRowHeight="11.25"/>
  <cols>
    <col min="1" max="1" width="5.1640625" style="290" customWidth="1"/>
    <col min="2" max="2" width="10.33203125" customWidth="1"/>
    <col min="3" max="3" width="88.5" customWidth="1"/>
    <col min="4" max="4" width="19.5" bestFit="1" customWidth="1"/>
    <col min="5" max="5" width="8.83203125" bestFit="1" customWidth="1"/>
    <col min="6" max="6" width="8.33203125" bestFit="1" customWidth="1"/>
    <col min="7" max="7" width="10" customWidth="1"/>
    <col min="8" max="8" width="11" bestFit="1" customWidth="1"/>
    <col min="257" max="257" width="5.1640625" customWidth="1"/>
    <col min="258" max="258" width="10.33203125" customWidth="1"/>
    <col min="259" max="259" width="88.5" customWidth="1"/>
    <col min="260" max="260" width="19.5" bestFit="1" customWidth="1"/>
    <col min="261" max="261" width="8.83203125" bestFit="1" customWidth="1"/>
    <col min="262" max="262" width="8.33203125" bestFit="1" customWidth="1"/>
    <col min="263" max="263" width="10" customWidth="1"/>
    <col min="264" max="264" width="11" bestFit="1" customWidth="1"/>
    <col min="513" max="513" width="5.1640625" customWidth="1"/>
    <col min="514" max="514" width="10.33203125" customWidth="1"/>
    <col min="515" max="515" width="88.5" customWidth="1"/>
    <col min="516" max="516" width="19.5" bestFit="1" customWidth="1"/>
    <col min="517" max="517" width="8.83203125" bestFit="1" customWidth="1"/>
    <col min="518" max="518" width="8.33203125" bestFit="1" customWidth="1"/>
    <col min="519" max="519" width="10" customWidth="1"/>
    <col min="520" max="520" width="11" bestFit="1" customWidth="1"/>
    <col min="769" max="769" width="5.1640625" customWidth="1"/>
    <col min="770" max="770" width="10.33203125" customWidth="1"/>
    <col min="771" max="771" width="88.5" customWidth="1"/>
    <col min="772" max="772" width="19.5" bestFit="1" customWidth="1"/>
    <col min="773" max="773" width="8.83203125" bestFit="1" customWidth="1"/>
    <col min="774" max="774" width="8.33203125" bestFit="1" customWidth="1"/>
    <col min="775" max="775" width="10" customWidth="1"/>
    <col min="776" max="776" width="11" bestFit="1" customWidth="1"/>
    <col min="1025" max="1025" width="5.1640625" customWidth="1"/>
    <col min="1026" max="1026" width="10.33203125" customWidth="1"/>
    <col min="1027" max="1027" width="88.5" customWidth="1"/>
    <col min="1028" max="1028" width="19.5" bestFit="1" customWidth="1"/>
    <col min="1029" max="1029" width="8.83203125" bestFit="1" customWidth="1"/>
    <col min="1030" max="1030" width="8.33203125" bestFit="1" customWidth="1"/>
    <col min="1031" max="1031" width="10" customWidth="1"/>
    <col min="1032" max="1032" width="11" bestFit="1" customWidth="1"/>
    <col min="1281" max="1281" width="5.1640625" customWidth="1"/>
    <col min="1282" max="1282" width="10.33203125" customWidth="1"/>
    <col min="1283" max="1283" width="88.5" customWidth="1"/>
    <col min="1284" max="1284" width="19.5" bestFit="1" customWidth="1"/>
    <col min="1285" max="1285" width="8.83203125" bestFit="1" customWidth="1"/>
    <col min="1286" max="1286" width="8.33203125" bestFit="1" customWidth="1"/>
    <col min="1287" max="1287" width="10" customWidth="1"/>
    <col min="1288" max="1288" width="11" bestFit="1" customWidth="1"/>
    <col min="1537" max="1537" width="5.1640625" customWidth="1"/>
    <col min="1538" max="1538" width="10.33203125" customWidth="1"/>
    <col min="1539" max="1539" width="88.5" customWidth="1"/>
    <col min="1540" max="1540" width="19.5" bestFit="1" customWidth="1"/>
    <col min="1541" max="1541" width="8.83203125" bestFit="1" customWidth="1"/>
    <col min="1542" max="1542" width="8.33203125" bestFit="1" customWidth="1"/>
    <col min="1543" max="1543" width="10" customWidth="1"/>
    <col min="1544" max="1544" width="11" bestFit="1" customWidth="1"/>
    <col min="1793" max="1793" width="5.1640625" customWidth="1"/>
    <col min="1794" max="1794" width="10.33203125" customWidth="1"/>
    <col min="1795" max="1795" width="88.5" customWidth="1"/>
    <col min="1796" max="1796" width="19.5" bestFit="1" customWidth="1"/>
    <col min="1797" max="1797" width="8.83203125" bestFit="1" customWidth="1"/>
    <col min="1798" max="1798" width="8.33203125" bestFit="1" customWidth="1"/>
    <col min="1799" max="1799" width="10" customWidth="1"/>
    <col min="1800" max="1800" width="11" bestFit="1" customWidth="1"/>
    <col min="2049" max="2049" width="5.1640625" customWidth="1"/>
    <col min="2050" max="2050" width="10.33203125" customWidth="1"/>
    <col min="2051" max="2051" width="88.5" customWidth="1"/>
    <col min="2052" max="2052" width="19.5" bestFit="1" customWidth="1"/>
    <col min="2053" max="2053" width="8.83203125" bestFit="1" customWidth="1"/>
    <col min="2054" max="2054" width="8.33203125" bestFit="1" customWidth="1"/>
    <col min="2055" max="2055" width="10" customWidth="1"/>
    <col min="2056" max="2056" width="11" bestFit="1" customWidth="1"/>
    <col min="2305" max="2305" width="5.1640625" customWidth="1"/>
    <col min="2306" max="2306" width="10.33203125" customWidth="1"/>
    <col min="2307" max="2307" width="88.5" customWidth="1"/>
    <col min="2308" max="2308" width="19.5" bestFit="1" customWidth="1"/>
    <col min="2309" max="2309" width="8.83203125" bestFit="1" customWidth="1"/>
    <col min="2310" max="2310" width="8.33203125" bestFit="1" customWidth="1"/>
    <col min="2311" max="2311" width="10" customWidth="1"/>
    <col min="2312" max="2312" width="11" bestFit="1" customWidth="1"/>
    <col min="2561" max="2561" width="5.1640625" customWidth="1"/>
    <col min="2562" max="2562" width="10.33203125" customWidth="1"/>
    <col min="2563" max="2563" width="88.5" customWidth="1"/>
    <col min="2564" max="2564" width="19.5" bestFit="1" customWidth="1"/>
    <col min="2565" max="2565" width="8.83203125" bestFit="1" customWidth="1"/>
    <col min="2566" max="2566" width="8.33203125" bestFit="1" customWidth="1"/>
    <col min="2567" max="2567" width="10" customWidth="1"/>
    <col min="2568" max="2568" width="11" bestFit="1" customWidth="1"/>
    <col min="2817" max="2817" width="5.1640625" customWidth="1"/>
    <col min="2818" max="2818" width="10.33203125" customWidth="1"/>
    <col min="2819" max="2819" width="88.5" customWidth="1"/>
    <col min="2820" max="2820" width="19.5" bestFit="1" customWidth="1"/>
    <col min="2821" max="2821" width="8.83203125" bestFit="1" customWidth="1"/>
    <col min="2822" max="2822" width="8.33203125" bestFit="1" customWidth="1"/>
    <col min="2823" max="2823" width="10" customWidth="1"/>
    <col min="2824" max="2824" width="11" bestFit="1" customWidth="1"/>
    <col min="3073" max="3073" width="5.1640625" customWidth="1"/>
    <col min="3074" max="3074" width="10.33203125" customWidth="1"/>
    <col min="3075" max="3075" width="88.5" customWidth="1"/>
    <col min="3076" max="3076" width="19.5" bestFit="1" customWidth="1"/>
    <col min="3077" max="3077" width="8.83203125" bestFit="1" customWidth="1"/>
    <col min="3078" max="3078" width="8.33203125" bestFit="1" customWidth="1"/>
    <col min="3079" max="3079" width="10" customWidth="1"/>
    <col min="3080" max="3080" width="11" bestFit="1" customWidth="1"/>
    <col min="3329" max="3329" width="5.1640625" customWidth="1"/>
    <col min="3330" max="3330" width="10.33203125" customWidth="1"/>
    <col min="3331" max="3331" width="88.5" customWidth="1"/>
    <col min="3332" max="3332" width="19.5" bestFit="1" customWidth="1"/>
    <col min="3333" max="3333" width="8.83203125" bestFit="1" customWidth="1"/>
    <col min="3334" max="3334" width="8.33203125" bestFit="1" customWidth="1"/>
    <col min="3335" max="3335" width="10" customWidth="1"/>
    <col min="3336" max="3336" width="11" bestFit="1" customWidth="1"/>
    <col min="3585" max="3585" width="5.1640625" customWidth="1"/>
    <col min="3586" max="3586" width="10.33203125" customWidth="1"/>
    <col min="3587" max="3587" width="88.5" customWidth="1"/>
    <col min="3588" max="3588" width="19.5" bestFit="1" customWidth="1"/>
    <col min="3589" max="3589" width="8.83203125" bestFit="1" customWidth="1"/>
    <col min="3590" max="3590" width="8.33203125" bestFit="1" customWidth="1"/>
    <col min="3591" max="3591" width="10" customWidth="1"/>
    <col min="3592" max="3592" width="11" bestFit="1" customWidth="1"/>
    <col min="3841" max="3841" width="5.1640625" customWidth="1"/>
    <col min="3842" max="3842" width="10.33203125" customWidth="1"/>
    <col min="3843" max="3843" width="88.5" customWidth="1"/>
    <col min="3844" max="3844" width="19.5" bestFit="1" customWidth="1"/>
    <col min="3845" max="3845" width="8.83203125" bestFit="1" customWidth="1"/>
    <col min="3846" max="3846" width="8.33203125" bestFit="1" customWidth="1"/>
    <col min="3847" max="3847" width="10" customWidth="1"/>
    <col min="3848" max="3848" width="11" bestFit="1" customWidth="1"/>
    <col min="4097" max="4097" width="5.1640625" customWidth="1"/>
    <col min="4098" max="4098" width="10.33203125" customWidth="1"/>
    <col min="4099" max="4099" width="88.5" customWidth="1"/>
    <col min="4100" max="4100" width="19.5" bestFit="1" customWidth="1"/>
    <col min="4101" max="4101" width="8.83203125" bestFit="1" customWidth="1"/>
    <col min="4102" max="4102" width="8.33203125" bestFit="1" customWidth="1"/>
    <col min="4103" max="4103" width="10" customWidth="1"/>
    <col min="4104" max="4104" width="11" bestFit="1" customWidth="1"/>
    <col min="4353" max="4353" width="5.1640625" customWidth="1"/>
    <col min="4354" max="4354" width="10.33203125" customWidth="1"/>
    <col min="4355" max="4355" width="88.5" customWidth="1"/>
    <col min="4356" max="4356" width="19.5" bestFit="1" customWidth="1"/>
    <col min="4357" max="4357" width="8.83203125" bestFit="1" customWidth="1"/>
    <col min="4358" max="4358" width="8.33203125" bestFit="1" customWidth="1"/>
    <col min="4359" max="4359" width="10" customWidth="1"/>
    <col min="4360" max="4360" width="11" bestFit="1" customWidth="1"/>
    <col min="4609" max="4609" width="5.1640625" customWidth="1"/>
    <col min="4610" max="4610" width="10.33203125" customWidth="1"/>
    <col min="4611" max="4611" width="88.5" customWidth="1"/>
    <col min="4612" max="4612" width="19.5" bestFit="1" customWidth="1"/>
    <col min="4613" max="4613" width="8.83203125" bestFit="1" customWidth="1"/>
    <col min="4614" max="4614" width="8.33203125" bestFit="1" customWidth="1"/>
    <col min="4615" max="4615" width="10" customWidth="1"/>
    <col min="4616" max="4616" width="11" bestFit="1" customWidth="1"/>
    <col min="4865" max="4865" width="5.1640625" customWidth="1"/>
    <col min="4866" max="4866" width="10.33203125" customWidth="1"/>
    <col min="4867" max="4867" width="88.5" customWidth="1"/>
    <col min="4868" max="4868" width="19.5" bestFit="1" customWidth="1"/>
    <col min="4869" max="4869" width="8.83203125" bestFit="1" customWidth="1"/>
    <col min="4870" max="4870" width="8.33203125" bestFit="1" customWidth="1"/>
    <col min="4871" max="4871" width="10" customWidth="1"/>
    <col min="4872" max="4872" width="11" bestFit="1" customWidth="1"/>
    <col min="5121" max="5121" width="5.1640625" customWidth="1"/>
    <col min="5122" max="5122" width="10.33203125" customWidth="1"/>
    <col min="5123" max="5123" width="88.5" customWidth="1"/>
    <col min="5124" max="5124" width="19.5" bestFit="1" customWidth="1"/>
    <col min="5125" max="5125" width="8.83203125" bestFit="1" customWidth="1"/>
    <col min="5126" max="5126" width="8.33203125" bestFit="1" customWidth="1"/>
    <col min="5127" max="5127" width="10" customWidth="1"/>
    <col min="5128" max="5128" width="11" bestFit="1" customWidth="1"/>
    <col min="5377" max="5377" width="5.1640625" customWidth="1"/>
    <col min="5378" max="5378" width="10.33203125" customWidth="1"/>
    <col min="5379" max="5379" width="88.5" customWidth="1"/>
    <col min="5380" max="5380" width="19.5" bestFit="1" customWidth="1"/>
    <col min="5381" max="5381" width="8.83203125" bestFit="1" customWidth="1"/>
    <col min="5382" max="5382" width="8.33203125" bestFit="1" customWidth="1"/>
    <col min="5383" max="5383" width="10" customWidth="1"/>
    <col min="5384" max="5384" width="11" bestFit="1" customWidth="1"/>
    <col min="5633" max="5633" width="5.1640625" customWidth="1"/>
    <col min="5634" max="5634" width="10.33203125" customWidth="1"/>
    <col min="5635" max="5635" width="88.5" customWidth="1"/>
    <col min="5636" max="5636" width="19.5" bestFit="1" customWidth="1"/>
    <col min="5637" max="5637" width="8.83203125" bestFit="1" customWidth="1"/>
    <col min="5638" max="5638" width="8.33203125" bestFit="1" customWidth="1"/>
    <col min="5639" max="5639" width="10" customWidth="1"/>
    <col min="5640" max="5640" width="11" bestFit="1" customWidth="1"/>
    <col min="5889" max="5889" width="5.1640625" customWidth="1"/>
    <col min="5890" max="5890" width="10.33203125" customWidth="1"/>
    <col min="5891" max="5891" width="88.5" customWidth="1"/>
    <col min="5892" max="5892" width="19.5" bestFit="1" customWidth="1"/>
    <col min="5893" max="5893" width="8.83203125" bestFit="1" customWidth="1"/>
    <col min="5894" max="5894" width="8.33203125" bestFit="1" customWidth="1"/>
    <col min="5895" max="5895" width="10" customWidth="1"/>
    <col min="5896" max="5896" width="11" bestFit="1" customWidth="1"/>
    <col min="6145" max="6145" width="5.1640625" customWidth="1"/>
    <col min="6146" max="6146" width="10.33203125" customWidth="1"/>
    <col min="6147" max="6147" width="88.5" customWidth="1"/>
    <col min="6148" max="6148" width="19.5" bestFit="1" customWidth="1"/>
    <col min="6149" max="6149" width="8.83203125" bestFit="1" customWidth="1"/>
    <col min="6150" max="6150" width="8.33203125" bestFit="1" customWidth="1"/>
    <col min="6151" max="6151" width="10" customWidth="1"/>
    <col min="6152" max="6152" width="11" bestFit="1" customWidth="1"/>
    <col min="6401" max="6401" width="5.1640625" customWidth="1"/>
    <col min="6402" max="6402" width="10.33203125" customWidth="1"/>
    <col min="6403" max="6403" width="88.5" customWidth="1"/>
    <col min="6404" max="6404" width="19.5" bestFit="1" customWidth="1"/>
    <col min="6405" max="6405" width="8.83203125" bestFit="1" customWidth="1"/>
    <col min="6406" max="6406" width="8.33203125" bestFit="1" customWidth="1"/>
    <col min="6407" max="6407" width="10" customWidth="1"/>
    <col min="6408" max="6408" width="11" bestFit="1" customWidth="1"/>
    <col min="6657" max="6657" width="5.1640625" customWidth="1"/>
    <col min="6658" max="6658" width="10.33203125" customWidth="1"/>
    <col min="6659" max="6659" width="88.5" customWidth="1"/>
    <col min="6660" max="6660" width="19.5" bestFit="1" customWidth="1"/>
    <col min="6661" max="6661" width="8.83203125" bestFit="1" customWidth="1"/>
    <col min="6662" max="6662" width="8.33203125" bestFit="1" customWidth="1"/>
    <col min="6663" max="6663" width="10" customWidth="1"/>
    <col min="6664" max="6664" width="11" bestFit="1" customWidth="1"/>
    <col min="6913" max="6913" width="5.1640625" customWidth="1"/>
    <col min="6914" max="6914" width="10.33203125" customWidth="1"/>
    <col min="6915" max="6915" width="88.5" customWidth="1"/>
    <col min="6916" max="6916" width="19.5" bestFit="1" customWidth="1"/>
    <col min="6917" max="6917" width="8.83203125" bestFit="1" customWidth="1"/>
    <col min="6918" max="6918" width="8.33203125" bestFit="1" customWidth="1"/>
    <col min="6919" max="6919" width="10" customWidth="1"/>
    <col min="6920" max="6920" width="11" bestFit="1" customWidth="1"/>
    <col min="7169" max="7169" width="5.1640625" customWidth="1"/>
    <col min="7170" max="7170" width="10.33203125" customWidth="1"/>
    <col min="7171" max="7171" width="88.5" customWidth="1"/>
    <col min="7172" max="7172" width="19.5" bestFit="1" customWidth="1"/>
    <col min="7173" max="7173" width="8.83203125" bestFit="1" customWidth="1"/>
    <col min="7174" max="7174" width="8.33203125" bestFit="1" customWidth="1"/>
    <col min="7175" max="7175" width="10" customWidth="1"/>
    <col min="7176" max="7176" width="11" bestFit="1" customWidth="1"/>
    <col min="7425" max="7425" width="5.1640625" customWidth="1"/>
    <col min="7426" max="7426" width="10.33203125" customWidth="1"/>
    <col min="7427" max="7427" width="88.5" customWidth="1"/>
    <col min="7428" max="7428" width="19.5" bestFit="1" customWidth="1"/>
    <col min="7429" max="7429" width="8.83203125" bestFit="1" customWidth="1"/>
    <col min="7430" max="7430" width="8.33203125" bestFit="1" customWidth="1"/>
    <col min="7431" max="7431" width="10" customWidth="1"/>
    <col min="7432" max="7432" width="11" bestFit="1" customWidth="1"/>
    <col min="7681" max="7681" width="5.1640625" customWidth="1"/>
    <col min="7682" max="7682" width="10.33203125" customWidth="1"/>
    <col min="7683" max="7683" width="88.5" customWidth="1"/>
    <col min="7684" max="7684" width="19.5" bestFit="1" customWidth="1"/>
    <col min="7685" max="7685" width="8.83203125" bestFit="1" customWidth="1"/>
    <col min="7686" max="7686" width="8.33203125" bestFit="1" customWidth="1"/>
    <col min="7687" max="7687" width="10" customWidth="1"/>
    <col min="7688" max="7688" width="11" bestFit="1" customWidth="1"/>
    <col min="7937" max="7937" width="5.1640625" customWidth="1"/>
    <col min="7938" max="7938" width="10.33203125" customWidth="1"/>
    <col min="7939" max="7939" width="88.5" customWidth="1"/>
    <col min="7940" max="7940" width="19.5" bestFit="1" customWidth="1"/>
    <col min="7941" max="7941" width="8.83203125" bestFit="1" customWidth="1"/>
    <col min="7942" max="7942" width="8.33203125" bestFit="1" customWidth="1"/>
    <col min="7943" max="7943" width="10" customWidth="1"/>
    <col min="7944" max="7944" width="11" bestFit="1" customWidth="1"/>
    <col min="8193" max="8193" width="5.1640625" customWidth="1"/>
    <col min="8194" max="8194" width="10.33203125" customWidth="1"/>
    <col min="8195" max="8195" width="88.5" customWidth="1"/>
    <col min="8196" max="8196" width="19.5" bestFit="1" customWidth="1"/>
    <col min="8197" max="8197" width="8.83203125" bestFit="1" customWidth="1"/>
    <col min="8198" max="8198" width="8.33203125" bestFit="1" customWidth="1"/>
    <col min="8199" max="8199" width="10" customWidth="1"/>
    <col min="8200" max="8200" width="11" bestFit="1" customWidth="1"/>
    <col min="8449" max="8449" width="5.1640625" customWidth="1"/>
    <col min="8450" max="8450" width="10.33203125" customWidth="1"/>
    <col min="8451" max="8451" width="88.5" customWidth="1"/>
    <col min="8452" max="8452" width="19.5" bestFit="1" customWidth="1"/>
    <col min="8453" max="8453" width="8.83203125" bestFit="1" customWidth="1"/>
    <col min="8454" max="8454" width="8.33203125" bestFit="1" customWidth="1"/>
    <col min="8455" max="8455" width="10" customWidth="1"/>
    <col min="8456" max="8456" width="11" bestFit="1" customWidth="1"/>
    <col min="8705" max="8705" width="5.1640625" customWidth="1"/>
    <col min="8706" max="8706" width="10.33203125" customWidth="1"/>
    <col min="8707" max="8707" width="88.5" customWidth="1"/>
    <col min="8708" max="8708" width="19.5" bestFit="1" customWidth="1"/>
    <col min="8709" max="8709" width="8.83203125" bestFit="1" customWidth="1"/>
    <col min="8710" max="8710" width="8.33203125" bestFit="1" customWidth="1"/>
    <col min="8711" max="8711" width="10" customWidth="1"/>
    <col min="8712" max="8712" width="11" bestFit="1" customWidth="1"/>
    <col min="8961" max="8961" width="5.1640625" customWidth="1"/>
    <col min="8962" max="8962" width="10.33203125" customWidth="1"/>
    <col min="8963" max="8963" width="88.5" customWidth="1"/>
    <col min="8964" max="8964" width="19.5" bestFit="1" customWidth="1"/>
    <col min="8965" max="8965" width="8.83203125" bestFit="1" customWidth="1"/>
    <col min="8966" max="8966" width="8.33203125" bestFit="1" customWidth="1"/>
    <col min="8967" max="8967" width="10" customWidth="1"/>
    <col min="8968" max="8968" width="11" bestFit="1" customWidth="1"/>
    <col min="9217" max="9217" width="5.1640625" customWidth="1"/>
    <col min="9218" max="9218" width="10.33203125" customWidth="1"/>
    <col min="9219" max="9219" width="88.5" customWidth="1"/>
    <col min="9220" max="9220" width="19.5" bestFit="1" customWidth="1"/>
    <col min="9221" max="9221" width="8.83203125" bestFit="1" customWidth="1"/>
    <col min="9222" max="9222" width="8.33203125" bestFit="1" customWidth="1"/>
    <col min="9223" max="9223" width="10" customWidth="1"/>
    <col min="9224" max="9224" width="11" bestFit="1" customWidth="1"/>
    <col min="9473" max="9473" width="5.1640625" customWidth="1"/>
    <col min="9474" max="9474" width="10.33203125" customWidth="1"/>
    <col min="9475" max="9475" width="88.5" customWidth="1"/>
    <col min="9476" max="9476" width="19.5" bestFit="1" customWidth="1"/>
    <col min="9477" max="9477" width="8.83203125" bestFit="1" customWidth="1"/>
    <col min="9478" max="9478" width="8.33203125" bestFit="1" customWidth="1"/>
    <col min="9479" max="9479" width="10" customWidth="1"/>
    <col min="9480" max="9480" width="11" bestFit="1" customWidth="1"/>
    <col min="9729" max="9729" width="5.1640625" customWidth="1"/>
    <col min="9730" max="9730" width="10.33203125" customWidth="1"/>
    <col min="9731" max="9731" width="88.5" customWidth="1"/>
    <col min="9732" max="9732" width="19.5" bestFit="1" customWidth="1"/>
    <col min="9733" max="9733" width="8.83203125" bestFit="1" customWidth="1"/>
    <col min="9734" max="9734" width="8.33203125" bestFit="1" customWidth="1"/>
    <col min="9735" max="9735" width="10" customWidth="1"/>
    <col min="9736" max="9736" width="11" bestFit="1" customWidth="1"/>
    <col min="9985" max="9985" width="5.1640625" customWidth="1"/>
    <col min="9986" max="9986" width="10.33203125" customWidth="1"/>
    <col min="9987" max="9987" width="88.5" customWidth="1"/>
    <col min="9988" max="9988" width="19.5" bestFit="1" customWidth="1"/>
    <col min="9989" max="9989" width="8.83203125" bestFit="1" customWidth="1"/>
    <col min="9990" max="9990" width="8.33203125" bestFit="1" customWidth="1"/>
    <col min="9991" max="9991" width="10" customWidth="1"/>
    <col min="9992" max="9992" width="11" bestFit="1" customWidth="1"/>
    <col min="10241" max="10241" width="5.1640625" customWidth="1"/>
    <col min="10242" max="10242" width="10.33203125" customWidth="1"/>
    <col min="10243" max="10243" width="88.5" customWidth="1"/>
    <col min="10244" max="10244" width="19.5" bestFit="1" customWidth="1"/>
    <col min="10245" max="10245" width="8.83203125" bestFit="1" customWidth="1"/>
    <col min="10246" max="10246" width="8.33203125" bestFit="1" customWidth="1"/>
    <col min="10247" max="10247" width="10" customWidth="1"/>
    <col min="10248" max="10248" width="11" bestFit="1" customWidth="1"/>
    <col min="10497" max="10497" width="5.1640625" customWidth="1"/>
    <col min="10498" max="10498" width="10.33203125" customWidth="1"/>
    <col min="10499" max="10499" width="88.5" customWidth="1"/>
    <col min="10500" max="10500" width="19.5" bestFit="1" customWidth="1"/>
    <col min="10501" max="10501" width="8.83203125" bestFit="1" customWidth="1"/>
    <col min="10502" max="10502" width="8.33203125" bestFit="1" customWidth="1"/>
    <col min="10503" max="10503" width="10" customWidth="1"/>
    <col min="10504" max="10504" width="11" bestFit="1" customWidth="1"/>
    <col min="10753" max="10753" width="5.1640625" customWidth="1"/>
    <col min="10754" max="10754" width="10.33203125" customWidth="1"/>
    <col min="10755" max="10755" width="88.5" customWidth="1"/>
    <col min="10756" max="10756" width="19.5" bestFit="1" customWidth="1"/>
    <col min="10757" max="10757" width="8.83203125" bestFit="1" customWidth="1"/>
    <col min="10758" max="10758" width="8.33203125" bestFit="1" customWidth="1"/>
    <col min="10759" max="10759" width="10" customWidth="1"/>
    <col min="10760" max="10760" width="11" bestFit="1" customWidth="1"/>
    <col min="11009" max="11009" width="5.1640625" customWidth="1"/>
    <col min="11010" max="11010" width="10.33203125" customWidth="1"/>
    <col min="11011" max="11011" width="88.5" customWidth="1"/>
    <col min="11012" max="11012" width="19.5" bestFit="1" customWidth="1"/>
    <col min="11013" max="11013" width="8.83203125" bestFit="1" customWidth="1"/>
    <col min="11014" max="11014" width="8.33203125" bestFit="1" customWidth="1"/>
    <col min="11015" max="11015" width="10" customWidth="1"/>
    <col min="11016" max="11016" width="11" bestFit="1" customWidth="1"/>
    <col min="11265" max="11265" width="5.1640625" customWidth="1"/>
    <col min="11266" max="11266" width="10.33203125" customWidth="1"/>
    <col min="11267" max="11267" width="88.5" customWidth="1"/>
    <col min="11268" max="11268" width="19.5" bestFit="1" customWidth="1"/>
    <col min="11269" max="11269" width="8.83203125" bestFit="1" customWidth="1"/>
    <col min="11270" max="11270" width="8.33203125" bestFit="1" customWidth="1"/>
    <col min="11271" max="11271" width="10" customWidth="1"/>
    <col min="11272" max="11272" width="11" bestFit="1" customWidth="1"/>
    <col min="11521" max="11521" width="5.1640625" customWidth="1"/>
    <col min="11522" max="11522" width="10.33203125" customWidth="1"/>
    <col min="11523" max="11523" width="88.5" customWidth="1"/>
    <col min="11524" max="11524" width="19.5" bestFit="1" customWidth="1"/>
    <col min="11525" max="11525" width="8.83203125" bestFit="1" customWidth="1"/>
    <col min="11526" max="11526" width="8.33203125" bestFit="1" customWidth="1"/>
    <col min="11527" max="11527" width="10" customWidth="1"/>
    <col min="11528" max="11528" width="11" bestFit="1" customWidth="1"/>
    <col min="11777" max="11777" width="5.1640625" customWidth="1"/>
    <col min="11778" max="11778" width="10.33203125" customWidth="1"/>
    <col min="11779" max="11779" width="88.5" customWidth="1"/>
    <col min="11780" max="11780" width="19.5" bestFit="1" customWidth="1"/>
    <col min="11781" max="11781" width="8.83203125" bestFit="1" customWidth="1"/>
    <col min="11782" max="11782" width="8.33203125" bestFit="1" customWidth="1"/>
    <col min="11783" max="11783" width="10" customWidth="1"/>
    <col min="11784" max="11784" width="11" bestFit="1" customWidth="1"/>
    <col min="12033" max="12033" width="5.1640625" customWidth="1"/>
    <col min="12034" max="12034" width="10.33203125" customWidth="1"/>
    <col min="12035" max="12035" width="88.5" customWidth="1"/>
    <col min="12036" max="12036" width="19.5" bestFit="1" customWidth="1"/>
    <col min="12037" max="12037" width="8.83203125" bestFit="1" customWidth="1"/>
    <col min="12038" max="12038" width="8.33203125" bestFit="1" customWidth="1"/>
    <col min="12039" max="12039" width="10" customWidth="1"/>
    <col min="12040" max="12040" width="11" bestFit="1" customWidth="1"/>
    <col min="12289" max="12289" width="5.1640625" customWidth="1"/>
    <col min="12290" max="12290" width="10.33203125" customWidth="1"/>
    <col min="12291" max="12291" width="88.5" customWidth="1"/>
    <col min="12292" max="12292" width="19.5" bestFit="1" customWidth="1"/>
    <col min="12293" max="12293" width="8.83203125" bestFit="1" customWidth="1"/>
    <col min="12294" max="12294" width="8.33203125" bestFit="1" customWidth="1"/>
    <col min="12295" max="12295" width="10" customWidth="1"/>
    <col min="12296" max="12296" width="11" bestFit="1" customWidth="1"/>
    <col min="12545" max="12545" width="5.1640625" customWidth="1"/>
    <col min="12546" max="12546" width="10.33203125" customWidth="1"/>
    <col min="12547" max="12547" width="88.5" customWidth="1"/>
    <col min="12548" max="12548" width="19.5" bestFit="1" customWidth="1"/>
    <col min="12549" max="12549" width="8.83203125" bestFit="1" customWidth="1"/>
    <col min="12550" max="12550" width="8.33203125" bestFit="1" customWidth="1"/>
    <col min="12551" max="12551" width="10" customWidth="1"/>
    <col min="12552" max="12552" width="11" bestFit="1" customWidth="1"/>
    <col min="12801" max="12801" width="5.1640625" customWidth="1"/>
    <col min="12802" max="12802" width="10.33203125" customWidth="1"/>
    <col min="12803" max="12803" width="88.5" customWidth="1"/>
    <col min="12804" max="12804" width="19.5" bestFit="1" customWidth="1"/>
    <col min="12805" max="12805" width="8.83203125" bestFit="1" customWidth="1"/>
    <col min="12806" max="12806" width="8.33203125" bestFit="1" customWidth="1"/>
    <col min="12807" max="12807" width="10" customWidth="1"/>
    <col min="12808" max="12808" width="11" bestFit="1" customWidth="1"/>
    <col min="13057" max="13057" width="5.1640625" customWidth="1"/>
    <col min="13058" max="13058" width="10.33203125" customWidth="1"/>
    <col min="13059" max="13059" width="88.5" customWidth="1"/>
    <col min="13060" max="13060" width="19.5" bestFit="1" customWidth="1"/>
    <col min="13061" max="13061" width="8.83203125" bestFit="1" customWidth="1"/>
    <col min="13062" max="13062" width="8.33203125" bestFit="1" customWidth="1"/>
    <col min="13063" max="13063" width="10" customWidth="1"/>
    <col min="13064" max="13064" width="11" bestFit="1" customWidth="1"/>
    <col min="13313" max="13313" width="5.1640625" customWidth="1"/>
    <col min="13314" max="13314" width="10.33203125" customWidth="1"/>
    <col min="13315" max="13315" width="88.5" customWidth="1"/>
    <col min="13316" max="13316" width="19.5" bestFit="1" customWidth="1"/>
    <col min="13317" max="13317" width="8.83203125" bestFit="1" customWidth="1"/>
    <col min="13318" max="13318" width="8.33203125" bestFit="1" customWidth="1"/>
    <col min="13319" max="13319" width="10" customWidth="1"/>
    <col min="13320" max="13320" width="11" bestFit="1" customWidth="1"/>
    <col min="13569" max="13569" width="5.1640625" customWidth="1"/>
    <col min="13570" max="13570" width="10.33203125" customWidth="1"/>
    <col min="13571" max="13571" width="88.5" customWidth="1"/>
    <col min="13572" max="13572" width="19.5" bestFit="1" customWidth="1"/>
    <col min="13573" max="13573" width="8.83203125" bestFit="1" customWidth="1"/>
    <col min="13574" max="13574" width="8.33203125" bestFit="1" customWidth="1"/>
    <col min="13575" max="13575" width="10" customWidth="1"/>
    <col min="13576" max="13576" width="11" bestFit="1" customWidth="1"/>
    <col min="13825" max="13825" width="5.1640625" customWidth="1"/>
    <col min="13826" max="13826" width="10.33203125" customWidth="1"/>
    <col min="13827" max="13827" width="88.5" customWidth="1"/>
    <col min="13828" max="13828" width="19.5" bestFit="1" customWidth="1"/>
    <col min="13829" max="13829" width="8.83203125" bestFit="1" customWidth="1"/>
    <col min="13830" max="13830" width="8.33203125" bestFit="1" customWidth="1"/>
    <col min="13831" max="13831" width="10" customWidth="1"/>
    <col min="13832" max="13832" width="11" bestFit="1" customWidth="1"/>
    <col min="14081" max="14081" width="5.1640625" customWidth="1"/>
    <col min="14082" max="14082" width="10.33203125" customWidth="1"/>
    <col min="14083" max="14083" width="88.5" customWidth="1"/>
    <col min="14084" max="14084" width="19.5" bestFit="1" customWidth="1"/>
    <col min="14085" max="14085" width="8.83203125" bestFit="1" customWidth="1"/>
    <col min="14086" max="14086" width="8.33203125" bestFit="1" customWidth="1"/>
    <col min="14087" max="14087" width="10" customWidth="1"/>
    <col min="14088" max="14088" width="11" bestFit="1" customWidth="1"/>
    <col min="14337" max="14337" width="5.1640625" customWidth="1"/>
    <col min="14338" max="14338" width="10.33203125" customWidth="1"/>
    <col min="14339" max="14339" width="88.5" customWidth="1"/>
    <col min="14340" max="14340" width="19.5" bestFit="1" customWidth="1"/>
    <col min="14341" max="14341" width="8.83203125" bestFit="1" customWidth="1"/>
    <col min="14342" max="14342" width="8.33203125" bestFit="1" customWidth="1"/>
    <col min="14343" max="14343" width="10" customWidth="1"/>
    <col min="14344" max="14344" width="11" bestFit="1" customWidth="1"/>
    <col min="14593" max="14593" width="5.1640625" customWidth="1"/>
    <col min="14594" max="14594" width="10.33203125" customWidth="1"/>
    <col min="14595" max="14595" width="88.5" customWidth="1"/>
    <col min="14596" max="14596" width="19.5" bestFit="1" customWidth="1"/>
    <col min="14597" max="14597" width="8.83203125" bestFit="1" customWidth="1"/>
    <col min="14598" max="14598" width="8.33203125" bestFit="1" customWidth="1"/>
    <col min="14599" max="14599" width="10" customWidth="1"/>
    <col min="14600" max="14600" width="11" bestFit="1" customWidth="1"/>
    <col min="14849" max="14849" width="5.1640625" customWidth="1"/>
    <col min="14850" max="14850" width="10.33203125" customWidth="1"/>
    <col min="14851" max="14851" width="88.5" customWidth="1"/>
    <col min="14852" max="14852" width="19.5" bestFit="1" customWidth="1"/>
    <col min="14853" max="14853" width="8.83203125" bestFit="1" customWidth="1"/>
    <col min="14854" max="14854" width="8.33203125" bestFit="1" customWidth="1"/>
    <col min="14855" max="14855" width="10" customWidth="1"/>
    <col min="14856" max="14856" width="11" bestFit="1" customWidth="1"/>
    <col min="15105" max="15105" width="5.1640625" customWidth="1"/>
    <col min="15106" max="15106" width="10.33203125" customWidth="1"/>
    <col min="15107" max="15107" width="88.5" customWidth="1"/>
    <col min="15108" max="15108" width="19.5" bestFit="1" customWidth="1"/>
    <col min="15109" max="15109" width="8.83203125" bestFit="1" customWidth="1"/>
    <col min="15110" max="15110" width="8.33203125" bestFit="1" customWidth="1"/>
    <col min="15111" max="15111" width="10" customWidth="1"/>
    <col min="15112" max="15112" width="11" bestFit="1" customWidth="1"/>
    <col min="15361" max="15361" width="5.1640625" customWidth="1"/>
    <col min="15362" max="15362" width="10.33203125" customWidth="1"/>
    <col min="15363" max="15363" width="88.5" customWidth="1"/>
    <col min="15364" max="15364" width="19.5" bestFit="1" customWidth="1"/>
    <col min="15365" max="15365" width="8.83203125" bestFit="1" customWidth="1"/>
    <col min="15366" max="15366" width="8.33203125" bestFit="1" customWidth="1"/>
    <col min="15367" max="15367" width="10" customWidth="1"/>
    <col min="15368" max="15368" width="11" bestFit="1" customWidth="1"/>
    <col min="15617" max="15617" width="5.1640625" customWidth="1"/>
    <col min="15618" max="15618" width="10.33203125" customWidth="1"/>
    <col min="15619" max="15619" width="88.5" customWidth="1"/>
    <col min="15620" max="15620" width="19.5" bestFit="1" customWidth="1"/>
    <col min="15621" max="15621" width="8.83203125" bestFit="1" customWidth="1"/>
    <col min="15622" max="15622" width="8.33203125" bestFit="1" customWidth="1"/>
    <col min="15623" max="15623" width="10" customWidth="1"/>
    <col min="15624" max="15624" width="11" bestFit="1" customWidth="1"/>
    <col min="15873" max="15873" width="5.1640625" customWidth="1"/>
    <col min="15874" max="15874" width="10.33203125" customWidth="1"/>
    <col min="15875" max="15875" width="88.5" customWidth="1"/>
    <col min="15876" max="15876" width="19.5" bestFit="1" customWidth="1"/>
    <col min="15877" max="15877" width="8.83203125" bestFit="1" customWidth="1"/>
    <col min="15878" max="15878" width="8.33203125" bestFit="1" customWidth="1"/>
    <col min="15879" max="15879" width="10" customWidth="1"/>
    <col min="15880" max="15880" width="11" bestFit="1" customWidth="1"/>
    <col min="16129" max="16129" width="5.1640625" customWidth="1"/>
    <col min="16130" max="16130" width="10.33203125" customWidth="1"/>
    <col min="16131" max="16131" width="88.5" customWidth="1"/>
    <col min="16132" max="16132" width="19.5" bestFit="1" customWidth="1"/>
    <col min="16133" max="16133" width="8.83203125" bestFit="1" customWidth="1"/>
    <col min="16134" max="16134" width="8.33203125" bestFit="1" customWidth="1"/>
    <col min="16135" max="16135" width="10" customWidth="1"/>
    <col min="16136" max="16136" width="11" bestFit="1" customWidth="1"/>
  </cols>
  <sheetData>
    <row r="1" spans="1:8" ht="34.5" thickBot="1">
      <c r="A1" s="226" t="s">
        <v>1545</v>
      </c>
      <c r="B1" s="227" t="s">
        <v>1546</v>
      </c>
      <c r="C1" s="227" t="s">
        <v>57</v>
      </c>
      <c r="D1" s="227" t="s">
        <v>1547</v>
      </c>
      <c r="E1" s="227" t="s">
        <v>1548</v>
      </c>
      <c r="F1" s="227" t="s">
        <v>161</v>
      </c>
      <c r="G1" s="228" t="s">
        <v>1549</v>
      </c>
      <c r="H1" s="229" t="s">
        <v>1550</v>
      </c>
    </row>
    <row r="2" spans="1:8" s="280" customFormat="1" ht="33.75">
      <c r="A2" s="230">
        <v>1</v>
      </c>
      <c r="B2" s="448" t="s">
        <v>1878</v>
      </c>
      <c r="C2" s="231" t="s">
        <v>1879</v>
      </c>
      <c r="D2" s="232" t="s">
        <v>1880</v>
      </c>
      <c r="E2" s="232" t="s">
        <v>1508</v>
      </c>
      <c r="F2" s="232">
        <v>1</v>
      </c>
      <c r="G2" s="233"/>
      <c r="H2" s="234">
        <f t="shared" ref="H2:H27" si="0">F2*G2</f>
        <v>0</v>
      </c>
    </row>
    <row r="3" spans="1:8" s="280" customFormat="1" ht="12.75">
      <c r="A3" s="235">
        <v>2</v>
      </c>
      <c r="B3" s="449"/>
      <c r="C3" s="236" t="s">
        <v>1881</v>
      </c>
      <c r="D3" s="241"/>
      <c r="E3" s="325" t="s">
        <v>1621</v>
      </c>
      <c r="F3" s="238">
        <v>1</v>
      </c>
      <c r="G3" s="242"/>
      <c r="H3" s="240">
        <f t="shared" si="0"/>
        <v>0</v>
      </c>
    </row>
    <row r="4" spans="1:8" s="280" customFormat="1" ht="12.75">
      <c r="A4" s="235">
        <v>3</v>
      </c>
      <c r="B4" s="449"/>
      <c r="C4" s="236" t="s">
        <v>1882</v>
      </c>
      <c r="D4" s="241"/>
      <c r="E4" s="325" t="s">
        <v>1508</v>
      </c>
      <c r="F4" s="241">
        <v>1</v>
      </c>
      <c r="G4" s="239"/>
      <c r="H4" s="240">
        <f t="shared" si="0"/>
        <v>0</v>
      </c>
    </row>
    <row r="5" spans="1:8" s="280" customFormat="1" ht="12.75">
      <c r="A5" s="235">
        <v>4</v>
      </c>
      <c r="B5" s="449"/>
      <c r="C5" s="244" t="s">
        <v>1883</v>
      </c>
      <c r="D5" s="241"/>
      <c r="E5" s="325" t="s">
        <v>1508</v>
      </c>
      <c r="F5" s="241">
        <v>1</v>
      </c>
      <c r="G5" s="239"/>
      <c r="H5" s="240">
        <f t="shared" si="0"/>
        <v>0</v>
      </c>
    </row>
    <row r="6" spans="1:8" s="280" customFormat="1" ht="12.75">
      <c r="A6" s="235">
        <v>5</v>
      </c>
      <c r="B6" s="449"/>
      <c r="C6" s="244" t="s">
        <v>1884</v>
      </c>
      <c r="D6" s="241"/>
      <c r="E6" s="325" t="s">
        <v>1508</v>
      </c>
      <c r="F6" s="241">
        <v>2</v>
      </c>
      <c r="G6" s="239"/>
      <c r="H6" s="240">
        <f t="shared" si="0"/>
        <v>0</v>
      </c>
    </row>
    <row r="7" spans="1:8" s="280" customFormat="1" ht="12.75">
      <c r="A7" s="235">
        <v>6</v>
      </c>
      <c r="B7" s="449"/>
      <c r="C7" s="243" t="s">
        <v>1885</v>
      </c>
      <c r="D7" s="241"/>
      <c r="E7" s="238" t="s">
        <v>1508</v>
      </c>
      <c r="F7" s="238">
        <v>1</v>
      </c>
      <c r="G7" s="242"/>
      <c r="H7" s="240">
        <f t="shared" si="0"/>
        <v>0</v>
      </c>
    </row>
    <row r="8" spans="1:8" s="280" customFormat="1" ht="12.75">
      <c r="A8" s="235">
        <v>7</v>
      </c>
      <c r="B8" s="449"/>
      <c r="C8" s="243" t="s">
        <v>1886</v>
      </c>
      <c r="D8" s="241"/>
      <c r="E8" s="238" t="s">
        <v>1508</v>
      </c>
      <c r="F8" s="238">
        <v>2</v>
      </c>
      <c r="G8" s="242"/>
      <c r="H8" s="240">
        <f t="shared" si="0"/>
        <v>0</v>
      </c>
    </row>
    <row r="9" spans="1:8" s="280" customFormat="1" ht="12.75">
      <c r="A9" s="235">
        <v>8</v>
      </c>
      <c r="B9" s="449"/>
      <c r="C9" s="244" t="s">
        <v>1887</v>
      </c>
      <c r="D9" s="278"/>
      <c r="E9" s="241" t="s">
        <v>1508</v>
      </c>
      <c r="F9" s="241">
        <v>1</v>
      </c>
      <c r="G9" s="242"/>
      <c r="H9" s="240">
        <f t="shared" si="0"/>
        <v>0</v>
      </c>
    </row>
    <row r="10" spans="1:8" s="280" customFormat="1" ht="12.75">
      <c r="A10" s="235">
        <v>9</v>
      </c>
      <c r="B10" s="449"/>
      <c r="C10" s="245" t="s">
        <v>1888</v>
      </c>
      <c r="D10" s="246"/>
      <c r="E10" s="246" t="s">
        <v>1508</v>
      </c>
      <c r="F10" s="246">
        <v>1</v>
      </c>
      <c r="G10" s="247"/>
      <c r="H10" s="248">
        <f t="shared" si="0"/>
        <v>0</v>
      </c>
    </row>
    <row r="11" spans="1:8" s="280" customFormat="1" ht="12.75">
      <c r="A11" s="235">
        <v>10</v>
      </c>
      <c r="B11" s="449"/>
      <c r="C11" s="236" t="s">
        <v>1889</v>
      </c>
      <c r="D11" s="246"/>
      <c r="E11" s="325" t="s">
        <v>1508</v>
      </c>
      <c r="F11" s="246">
        <v>6</v>
      </c>
      <c r="G11" s="326"/>
      <c r="H11" s="240">
        <f t="shared" si="0"/>
        <v>0</v>
      </c>
    </row>
    <row r="12" spans="1:8" s="280" customFormat="1" ht="12.75">
      <c r="A12" s="235">
        <v>11</v>
      </c>
      <c r="B12" s="449"/>
      <c r="C12" s="245" t="s">
        <v>1890</v>
      </c>
      <c r="D12" s="241"/>
      <c r="E12" s="246" t="s">
        <v>1555</v>
      </c>
      <c r="F12" s="246">
        <v>2</v>
      </c>
      <c r="G12" s="242"/>
      <c r="H12" s="240">
        <f t="shared" si="0"/>
        <v>0</v>
      </c>
    </row>
    <row r="13" spans="1:8" s="280" customFormat="1" ht="12.75">
      <c r="A13" s="235">
        <v>12</v>
      </c>
      <c r="B13" s="449"/>
      <c r="C13" s="236" t="s">
        <v>1891</v>
      </c>
      <c r="D13" s="241"/>
      <c r="E13" s="241" t="s">
        <v>1508</v>
      </c>
      <c r="F13" s="241">
        <v>2</v>
      </c>
      <c r="G13" s="239"/>
      <c r="H13" s="240">
        <f t="shared" si="0"/>
        <v>0</v>
      </c>
    </row>
    <row r="14" spans="1:8" s="280" customFormat="1" ht="12.75">
      <c r="A14" s="235">
        <v>13</v>
      </c>
      <c r="B14" s="449"/>
      <c r="C14" s="236" t="s">
        <v>1892</v>
      </c>
      <c r="D14" s="241"/>
      <c r="E14" s="241" t="s">
        <v>1508</v>
      </c>
      <c r="F14" s="241">
        <v>1</v>
      </c>
      <c r="G14" s="239"/>
      <c r="H14" s="240">
        <f t="shared" si="0"/>
        <v>0</v>
      </c>
    </row>
    <row r="15" spans="1:8" s="280" customFormat="1" ht="22.5">
      <c r="A15" s="235">
        <v>14</v>
      </c>
      <c r="B15" s="449"/>
      <c r="C15" s="236" t="s">
        <v>1893</v>
      </c>
      <c r="D15" s="241"/>
      <c r="E15" s="325" t="s">
        <v>1508</v>
      </c>
      <c r="F15" s="241">
        <v>1</v>
      </c>
      <c r="G15" s="239"/>
      <c r="H15" s="240">
        <f t="shared" si="0"/>
        <v>0</v>
      </c>
    </row>
    <row r="16" spans="1:8" s="280" customFormat="1" ht="22.5">
      <c r="A16" s="235">
        <v>15</v>
      </c>
      <c r="B16" s="449"/>
      <c r="C16" s="244" t="s">
        <v>1894</v>
      </c>
      <c r="D16" s="241"/>
      <c r="E16" s="241" t="s">
        <v>1508</v>
      </c>
      <c r="F16" s="241">
        <v>1</v>
      </c>
      <c r="G16" s="239"/>
      <c r="H16" s="240">
        <f t="shared" si="0"/>
        <v>0</v>
      </c>
    </row>
    <row r="17" spans="1:8" s="280" customFormat="1" ht="12.75">
      <c r="A17" s="235">
        <v>16</v>
      </c>
      <c r="B17" s="449"/>
      <c r="C17" s="243" t="s">
        <v>1895</v>
      </c>
      <c r="D17" s="241"/>
      <c r="E17" s="241" t="s">
        <v>1508</v>
      </c>
      <c r="F17" s="241">
        <v>10</v>
      </c>
      <c r="G17" s="242"/>
      <c r="H17" s="240">
        <f t="shared" si="0"/>
        <v>0</v>
      </c>
    </row>
    <row r="18" spans="1:8" s="280" customFormat="1" ht="13.5" thickBot="1">
      <c r="A18" s="249">
        <v>17</v>
      </c>
      <c r="B18" s="450"/>
      <c r="C18" s="250" t="s">
        <v>1896</v>
      </c>
      <c r="D18" s="271"/>
      <c r="E18" s="327" t="s">
        <v>1439</v>
      </c>
      <c r="F18" s="252">
        <v>1</v>
      </c>
      <c r="G18" s="328"/>
      <c r="H18" s="254">
        <f t="shared" si="0"/>
        <v>0</v>
      </c>
    </row>
    <row r="19" spans="1:8" s="280" customFormat="1" ht="12.75">
      <c r="A19" s="230">
        <v>18</v>
      </c>
      <c r="B19" s="445" t="s">
        <v>1578</v>
      </c>
      <c r="C19" s="294" t="s">
        <v>1897</v>
      </c>
      <c r="D19" s="232"/>
      <c r="E19" s="295" t="s">
        <v>307</v>
      </c>
      <c r="F19" s="232">
        <v>100</v>
      </c>
      <c r="G19" s="233"/>
      <c r="H19" s="234">
        <f t="shared" si="0"/>
        <v>0</v>
      </c>
    </row>
    <row r="20" spans="1:8">
      <c r="A20" s="235">
        <v>19</v>
      </c>
      <c r="B20" s="446"/>
      <c r="C20" s="243" t="s">
        <v>1898</v>
      </c>
      <c r="D20" s="241"/>
      <c r="E20" s="277" t="s">
        <v>307</v>
      </c>
      <c r="F20" s="241">
        <v>10</v>
      </c>
      <c r="G20" s="242"/>
      <c r="H20" s="248">
        <f t="shared" si="0"/>
        <v>0</v>
      </c>
    </row>
    <row r="21" spans="1:8">
      <c r="A21" s="235">
        <v>20</v>
      </c>
      <c r="B21" s="446"/>
      <c r="C21" s="243" t="s">
        <v>1899</v>
      </c>
      <c r="D21" s="241"/>
      <c r="E21" s="277" t="s">
        <v>307</v>
      </c>
      <c r="F21" s="241">
        <v>5</v>
      </c>
      <c r="G21" s="242"/>
      <c r="H21" s="248">
        <f t="shared" si="0"/>
        <v>0</v>
      </c>
    </row>
    <row r="22" spans="1:8">
      <c r="A22" s="235">
        <v>21</v>
      </c>
      <c r="B22" s="446"/>
      <c r="C22" s="305" t="s">
        <v>1900</v>
      </c>
      <c r="D22" s="241"/>
      <c r="E22" s="277" t="s">
        <v>307</v>
      </c>
      <c r="F22" s="241">
        <v>5</v>
      </c>
      <c r="G22" s="242"/>
      <c r="H22" s="248">
        <f t="shared" si="0"/>
        <v>0</v>
      </c>
    </row>
    <row r="23" spans="1:8">
      <c r="A23" s="235">
        <v>22</v>
      </c>
      <c r="B23" s="446"/>
      <c r="C23" s="305" t="s">
        <v>1901</v>
      </c>
      <c r="D23" s="241"/>
      <c r="E23" s="277" t="s">
        <v>307</v>
      </c>
      <c r="F23" s="241">
        <v>5</v>
      </c>
      <c r="G23" s="242"/>
      <c r="H23" s="248">
        <f t="shared" si="0"/>
        <v>0</v>
      </c>
    </row>
    <row r="24" spans="1:8">
      <c r="A24" s="235">
        <v>23</v>
      </c>
      <c r="B24" s="446"/>
      <c r="C24" s="305" t="s">
        <v>1685</v>
      </c>
      <c r="D24" s="241"/>
      <c r="E24" s="277" t="s">
        <v>307</v>
      </c>
      <c r="F24" s="241">
        <v>10</v>
      </c>
      <c r="G24" s="242"/>
      <c r="H24" s="248">
        <f t="shared" si="0"/>
        <v>0</v>
      </c>
    </row>
    <row r="25" spans="1:8">
      <c r="A25" s="235">
        <v>24</v>
      </c>
      <c r="B25" s="446"/>
      <c r="C25" s="236" t="s">
        <v>1902</v>
      </c>
      <c r="D25" s="241"/>
      <c r="E25" s="241" t="s">
        <v>307</v>
      </c>
      <c r="F25" s="241">
        <v>10</v>
      </c>
      <c r="G25" s="242"/>
      <c r="H25" s="240">
        <f t="shared" si="0"/>
        <v>0</v>
      </c>
    </row>
    <row r="26" spans="1:8">
      <c r="A26" s="235">
        <v>25</v>
      </c>
      <c r="B26" s="446"/>
      <c r="C26" s="236" t="s">
        <v>1903</v>
      </c>
      <c r="D26" s="241"/>
      <c r="E26" s="241" t="s">
        <v>307</v>
      </c>
      <c r="F26" s="241">
        <v>10</v>
      </c>
      <c r="G26" s="242"/>
      <c r="H26" s="240">
        <f t="shared" si="0"/>
        <v>0</v>
      </c>
    </row>
    <row r="27" spans="1:8" ht="12" thickBot="1">
      <c r="A27" s="249">
        <v>26</v>
      </c>
      <c r="B27" s="447"/>
      <c r="C27" s="250" t="s">
        <v>1904</v>
      </c>
      <c r="D27" s="252"/>
      <c r="E27" s="252" t="s">
        <v>307</v>
      </c>
      <c r="F27" s="252">
        <v>10</v>
      </c>
      <c r="G27" s="275"/>
      <c r="H27" s="254">
        <f t="shared" si="0"/>
        <v>0</v>
      </c>
    </row>
    <row r="28" spans="1:8">
      <c r="A28" s="230">
        <v>27</v>
      </c>
      <c r="B28" s="454" t="s">
        <v>1588</v>
      </c>
      <c r="C28" s="329" t="s">
        <v>1591</v>
      </c>
      <c r="D28" s="257"/>
      <c r="E28" s="295" t="s">
        <v>307</v>
      </c>
      <c r="F28" s="295">
        <v>10</v>
      </c>
      <c r="G28" s="233"/>
      <c r="H28" s="234">
        <f>F28*G28</f>
        <v>0</v>
      </c>
    </row>
    <row r="29" spans="1:8" s="260" customFormat="1" ht="12">
      <c r="A29" s="330">
        <v>28</v>
      </c>
      <c r="B29" s="460"/>
      <c r="C29" s="261" t="s">
        <v>1691</v>
      </c>
      <c r="D29" s="263"/>
      <c r="E29" s="263" t="s">
        <v>307</v>
      </c>
      <c r="F29" s="263">
        <v>100</v>
      </c>
      <c r="G29" s="264"/>
      <c r="H29" s="265">
        <f>F29*G29</f>
        <v>0</v>
      </c>
    </row>
    <row r="30" spans="1:8">
      <c r="A30" s="235">
        <v>29</v>
      </c>
      <c r="B30" s="455"/>
      <c r="C30" s="236" t="s">
        <v>1692</v>
      </c>
      <c r="D30" s="278"/>
      <c r="E30" s="241" t="s">
        <v>1508</v>
      </c>
      <c r="F30" s="241">
        <v>1</v>
      </c>
      <c r="G30" s="242"/>
      <c r="H30" s="240">
        <f t="shared" ref="H30:H37" si="1">F30*G30</f>
        <v>0</v>
      </c>
    </row>
    <row r="31" spans="1:8" ht="12" thickBot="1">
      <c r="A31" s="249">
        <v>30</v>
      </c>
      <c r="B31" s="456"/>
      <c r="C31" s="250" t="s">
        <v>1595</v>
      </c>
      <c r="D31" s="252"/>
      <c r="E31" s="252" t="s">
        <v>1439</v>
      </c>
      <c r="F31" s="252">
        <v>1</v>
      </c>
      <c r="G31" s="275"/>
      <c r="H31" s="254">
        <f t="shared" si="1"/>
        <v>0</v>
      </c>
    </row>
    <row r="32" spans="1:8">
      <c r="A32" s="230">
        <v>31</v>
      </c>
      <c r="B32" s="445" t="s">
        <v>1616</v>
      </c>
      <c r="C32" s="231" t="s">
        <v>1617</v>
      </c>
      <c r="D32" s="232"/>
      <c r="E32" s="232" t="s">
        <v>1439</v>
      </c>
      <c r="F32" s="232">
        <v>1</v>
      </c>
      <c r="G32" s="233"/>
      <c r="H32" s="234">
        <f t="shared" si="1"/>
        <v>0</v>
      </c>
    </row>
    <row r="33" spans="1:8">
      <c r="A33" s="235">
        <v>32</v>
      </c>
      <c r="B33" s="446"/>
      <c r="C33" s="236" t="s">
        <v>1618</v>
      </c>
      <c r="D33" s="241"/>
      <c r="E33" s="241" t="s">
        <v>1439</v>
      </c>
      <c r="F33" s="241">
        <v>1</v>
      </c>
      <c r="G33" s="242"/>
      <c r="H33" s="240">
        <f t="shared" si="1"/>
        <v>0</v>
      </c>
    </row>
    <row r="34" spans="1:8">
      <c r="A34" s="235">
        <v>33</v>
      </c>
      <c r="B34" s="446"/>
      <c r="C34" s="236" t="s">
        <v>1615</v>
      </c>
      <c r="D34" s="243"/>
      <c r="E34" s="241" t="s">
        <v>918</v>
      </c>
      <c r="F34" s="241">
        <v>8</v>
      </c>
      <c r="G34" s="242"/>
      <c r="H34" s="240">
        <f t="shared" si="1"/>
        <v>0</v>
      </c>
    </row>
    <row r="35" spans="1:8" ht="12" thickBot="1">
      <c r="A35" s="249">
        <v>34</v>
      </c>
      <c r="B35" s="447"/>
      <c r="C35" s="250" t="s">
        <v>1623</v>
      </c>
      <c r="D35" s="252"/>
      <c r="E35" s="252" t="s">
        <v>1439</v>
      </c>
      <c r="F35" s="252">
        <v>1</v>
      </c>
      <c r="G35" s="275"/>
      <c r="H35" s="254">
        <f t="shared" si="1"/>
        <v>0</v>
      </c>
    </row>
    <row r="36" spans="1:8">
      <c r="A36" s="230">
        <v>35</v>
      </c>
      <c r="B36" s="310" t="s">
        <v>1706</v>
      </c>
      <c r="C36" s="231" t="s">
        <v>1625</v>
      </c>
      <c r="D36" s="232"/>
      <c r="E36" s="232" t="s">
        <v>1626</v>
      </c>
      <c r="F36" s="232">
        <v>1</v>
      </c>
      <c r="G36" s="233"/>
      <c r="H36" s="234">
        <f t="shared" si="1"/>
        <v>0</v>
      </c>
    </row>
    <row r="37" spans="1:8" ht="12" thickBot="1">
      <c r="A37" s="249">
        <v>36</v>
      </c>
      <c r="B37" s="311"/>
      <c r="C37" s="250" t="s">
        <v>1707</v>
      </c>
      <c r="D37" s="252"/>
      <c r="E37" s="252" t="s">
        <v>1630</v>
      </c>
      <c r="F37" s="252">
        <v>1</v>
      </c>
      <c r="G37" s="275"/>
      <c r="H37" s="254">
        <f t="shared" si="1"/>
        <v>0</v>
      </c>
    </row>
    <row r="38" spans="1:8" ht="12" thickBot="1">
      <c r="A38" s="285"/>
      <c r="B38" s="286"/>
      <c r="C38" s="287" t="s">
        <v>1905</v>
      </c>
      <c r="D38" s="286"/>
      <c r="E38" s="286"/>
      <c r="F38" s="286"/>
      <c r="G38" s="288"/>
      <c r="H38" s="289">
        <f>SUM(H2:H37)</f>
        <v>0</v>
      </c>
    </row>
  </sheetData>
  <mergeCells count="4">
    <mergeCell ref="B2:B18"/>
    <mergeCell ref="B19:B27"/>
    <mergeCell ref="B28:B31"/>
    <mergeCell ref="B32:B35"/>
  </mergeCells>
  <conditionalFormatting sqref="G4">
    <cfRule type="cellIs" dxfId="4" priority="2" stopIfTrue="1" operator="equal">
      <formula>0</formula>
    </cfRule>
  </conditionalFormatting>
  <conditionalFormatting sqref="H2:H38">
    <cfRule type="cellIs" dxfId="3" priority="1" stopIfTrue="1" operator="equal">
      <formula>0</formula>
    </cfRule>
  </conditionalFormatting>
  <conditionalFormatting sqref="H28 G29">
    <cfRule type="cellIs" dxfId="2" priority="3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31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1DB82-F47D-4B24-9336-506D3334F5AE}">
  <dimension ref="A1:H30"/>
  <sheetViews>
    <sheetView workbookViewId="0">
      <selection activeCell="G16" sqref="G16"/>
    </sheetView>
  </sheetViews>
  <sheetFormatPr defaultRowHeight="11.25"/>
  <cols>
    <col min="1" max="1" width="5.1640625" style="290" customWidth="1"/>
    <col min="2" max="2" width="8" customWidth="1"/>
    <col min="3" max="3" width="88.5" customWidth="1"/>
    <col min="4" max="4" width="19.5" bestFit="1" customWidth="1"/>
    <col min="5" max="5" width="8.83203125" bestFit="1" customWidth="1"/>
    <col min="6" max="6" width="8.33203125" bestFit="1" customWidth="1"/>
    <col min="7" max="7" width="10" customWidth="1"/>
    <col min="8" max="8" width="11" bestFit="1" customWidth="1"/>
    <col min="257" max="257" width="5.1640625" customWidth="1"/>
    <col min="258" max="258" width="8" customWidth="1"/>
    <col min="259" max="259" width="88.5" customWidth="1"/>
    <col min="260" max="260" width="19.5" bestFit="1" customWidth="1"/>
    <col min="261" max="261" width="8.83203125" bestFit="1" customWidth="1"/>
    <col min="262" max="262" width="8.33203125" bestFit="1" customWidth="1"/>
    <col min="263" max="263" width="10" customWidth="1"/>
    <col min="264" max="264" width="11" bestFit="1" customWidth="1"/>
    <col min="513" max="513" width="5.1640625" customWidth="1"/>
    <col min="514" max="514" width="8" customWidth="1"/>
    <col min="515" max="515" width="88.5" customWidth="1"/>
    <col min="516" max="516" width="19.5" bestFit="1" customWidth="1"/>
    <col min="517" max="517" width="8.83203125" bestFit="1" customWidth="1"/>
    <col min="518" max="518" width="8.33203125" bestFit="1" customWidth="1"/>
    <col min="519" max="519" width="10" customWidth="1"/>
    <col min="520" max="520" width="11" bestFit="1" customWidth="1"/>
    <col min="769" max="769" width="5.1640625" customWidth="1"/>
    <col min="770" max="770" width="8" customWidth="1"/>
    <col min="771" max="771" width="88.5" customWidth="1"/>
    <col min="772" max="772" width="19.5" bestFit="1" customWidth="1"/>
    <col min="773" max="773" width="8.83203125" bestFit="1" customWidth="1"/>
    <col min="774" max="774" width="8.33203125" bestFit="1" customWidth="1"/>
    <col min="775" max="775" width="10" customWidth="1"/>
    <col min="776" max="776" width="11" bestFit="1" customWidth="1"/>
    <col min="1025" max="1025" width="5.1640625" customWidth="1"/>
    <col min="1026" max="1026" width="8" customWidth="1"/>
    <col min="1027" max="1027" width="88.5" customWidth="1"/>
    <col min="1028" max="1028" width="19.5" bestFit="1" customWidth="1"/>
    <col min="1029" max="1029" width="8.83203125" bestFit="1" customWidth="1"/>
    <col min="1030" max="1030" width="8.33203125" bestFit="1" customWidth="1"/>
    <col min="1031" max="1031" width="10" customWidth="1"/>
    <col min="1032" max="1032" width="11" bestFit="1" customWidth="1"/>
    <col min="1281" max="1281" width="5.1640625" customWidth="1"/>
    <col min="1282" max="1282" width="8" customWidth="1"/>
    <col min="1283" max="1283" width="88.5" customWidth="1"/>
    <col min="1284" max="1284" width="19.5" bestFit="1" customWidth="1"/>
    <col min="1285" max="1285" width="8.83203125" bestFit="1" customWidth="1"/>
    <col min="1286" max="1286" width="8.33203125" bestFit="1" customWidth="1"/>
    <col min="1287" max="1287" width="10" customWidth="1"/>
    <col min="1288" max="1288" width="11" bestFit="1" customWidth="1"/>
    <col min="1537" max="1537" width="5.1640625" customWidth="1"/>
    <col min="1538" max="1538" width="8" customWidth="1"/>
    <col min="1539" max="1539" width="88.5" customWidth="1"/>
    <col min="1540" max="1540" width="19.5" bestFit="1" customWidth="1"/>
    <col min="1541" max="1541" width="8.83203125" bestFit="1" customWidth="1"/>
    <col min="1542" max="1542" width="8.33203125" bestFit="1" customWidth="1"/>
    <col min="1543" max="1543" width="10" customWidth="1"/>
    <col min="1544" max="1544" width="11" bestFit="1" customWidth="1"/>
    <col min="1793" max="1793" width="5.1640625" customWidth="1"/>
    <col min="1794" max="1794" width="8" customWidth="1"/>
    <col min="1795" max="1795" width="88.5" customWidth="1"/>
    <col min="1796" max="1796" width="19.5" bestFit="1" customWidth="1"/>
    <col min="1797" max="1797" width="8.83203125" bestFit="1" customWidth="1"/>
    <col min="1798" max="1798" width="8.33203125" bestFit="1" customWidth="1"/>
    <col min="1799" max="1799" width="10" customWidth="1"/>
    <col min="1800" max="1800" width="11" bestFit="1" customWidth="1"/>
    <col min="2049" max="2049" width="5.1640625" customWidth="1"/>
    <col min="2050" max="2050" width="8" customWidth="1"/>
    <col min="2051" max="2051" width="88.5" customWidth="1"/>
    <col min="2052" max="2052" width="19.5" bestFit="1" customWidth="1"/>
    <col min="2053" max="2053" width="8.83203125" bestFit="1" customWidth="1"/>
    <col min="2054" max="2054" width="8.33203125" bestFit="1" customWidth="1"/>
    <col min="2055" max="2055" width="10" customWidth="1"/>
    <col min="2056" max="2056" width="11" bestFit="1" customWidth="1"/>
    <col min="2305" max="2305" width="5.1640625" customWidth="1"/>
    <col min="2306" max="2306" width="8" customWidth="1"/>
    <col min="2307" max="2307" width="88.5" customWidth="1"/>
    <col min="2308" max="2308" width="19.5" bestFit="1" customWidth="1"/>
    <col min="2309" max="2309" width="8.83203125" bestFit="1" customWidth="1"/>
    <col min="2310" max="2310" width="8.33203125" bestFit="1" customWidth="1"/>
    <col min="2311" max="2311" width="10" customWidth="1"/>
    <col min="2312" max="2312" width="11" bestFit="1" customWidth="1"/>
    <col min="2561" max="2561" width="5.1640625" customWidth="1"/>
    <col min="2562" max="2562" width="8" customWidth="1"/>
    <col min="2563" max="2563" width="88.5" customWidth="1"/>
    <col min="2564" max="2564" width="19.5" bestFit="1" customWidth="1"/>
    <col min="2565" max="2565" width="8.83203125" bestFit="1" customWidth="1"/>
    <col min="2566" max="2566" width="8.33203125" bestFit="1" customWidth="1"/>
    <col min="2567" max="2567" width="10" customWidth="1"/>
    <col min="2568" max="2568" width="11" bestFit="1" customWidth="1"/>
    <col min="2817" max="2817" width="5.1640625" customWidth="1"/>
    <col min="2818" max="2818" width="8" customWidth="1"/>
    <col min="2819" max="2819" width="88.5" customWidth="1"/>
    <col min="2820" max="2820" width="19.5" bestFit="1" customWidth="1"/>
    <col min="2821" max="2821" width="8.83203125" bestFit="1" customWidth="1"/>
    <col min="2822" max="2822" width="8.33203125" bestFit="1" customWidth="1"/>
    <col min="2823" max="2823" width="10" customWidth="1"/>
    <col min="2824" max="2824" width="11" bestFit="1" customWidth="1"/>
    <col min="3073" max="3073" width="5.1640625" customWidth="1"/>
    <col min="3074" max="3074" width="8" customWidth="1"/>
    <col min="3075" max="3075" width="88.5" customWidth="1"/>
    <col min="3076" max="3076" width="19.5" bestFit="1" customWidth="1"/>
    <col min="3077" max="3077" width="8.83203125" bestFit="1" customWidth="1"/>
    <col min="3078" max="3078" width="8.33203125" bestFit="1" customWidth="1"/>
    <col min="3079" max="3079" width="10" customWidth="1"/>
    <col min="3080" max="3080" width="11" bestFit="1" customWidth="1"/>
    <col min="3329" max="3329" width="5.1640625" customWidth="1"/>
    <col min="3330" max="3330" width="8" customWidth="1"/>
    <col min="3331" max="3331" width="88.5" customWidth="1"/>
    <col min="3332" max="3332" width="19.5" bestFit="1" customWidth="1"/>
    <col min="3333" max="3333" width="8.83203125" bestFit="1" customWidth="1"/>
    <col min="3334" max="3334" width="8.33203125" bestFit="1" customWidth="1"/>
    <col min="3335" max="3335" width="10" customWidth="1"/>
    <col min="3336" max="3336" width="11" bestFit="1" customWidth="1"/>
    <col min="3585" max="3585" width="5.1640625" customWidth="1"/>
    <col min="3586" max="3586" width="8" customWidth="1"/>
    <col min="3587" max="3587" width="88.5" customWidth="1"/>
    <col min="3588" max="3588" width="19.5" bestFit="1" customWidth="1"/>
    <col min="3589" max="3589" width="8.83203125" bestFit="1" customWidth="1"/>
    <col min="3590" max="3590" width="8.33203125" bestFit="1" customWidth="1"/>
    <col min="3591" max="3591" width="10" customWidth="1"/>
    <col min="3592" max="3592" width="11" bestFit="1" customWidth="1"/>
    <col min="3841" max="3841" width="5.1640625" customWidth="1"/>
    <col min="3842" max="3842" width="8" customWidth="1"/>
    <col min="3843" max="3843" width="88.5" customWidth="1"/>
    <col min="3844" max="3844" width="19.5" bestFit="1" customWidth="1"/>
    <col min="3845" max="3845" width="8.83203125" bestFit="1" customWidth="1"/>
    <col min="3846" max="3846" width="8.33203125" bestFit="1" customWidth="1"/>
    <col min="3847" max="3847" width="10" customWidth="1"/>
    <col min="3848" max="3848" width="11" bestFit="1" customWidth="1"/>
    <col min="4097" max="4097" width="5.1640625" customWidth="1"/>
    <col min="4098" max="4098" width="8" customWidth="1"/>
    <col min="4099" max="4099" width="88.5" customWidth="1"/>
    <col min="4100" max="4100" width="19.5" bestFit="1" customWidth="1"/>
    <col min="4101" max="4101" width="8.83203125" bestFit="1" customWidth="1"/>
    <col min="4102" max="4102" width="8.33203125" bestFit="1" customWidth="1"/>
    <col min="4103" max="4103" width="10" customWidth="1"/>
    <col min="4104" max="4104" width="11" bestFit="1" customWidth="1"/>
    <col min="4353" max="4353" width="5.1640625" customWidth="1"/>
    <col min="4354" max="4354" width="8" customWidth="1"/>
    <col min="4355" max="4355" width="88.5" customWidth="1"/>
    <col min="4356" max="4356" width="19.5" bestFit="1" customWidth="1"/>
    <col min="4357" max="4357" width="8.83203125" bestFit="1" customWidth="1"/>
    <col min="4358" max="4358" width="8.33203125" bestFit="1" customWidth="1"/>
    <col min="4359" max="4359" width="10" customWidth="1"/>
    <col min="4360" max="4360" width="11" bestFit="1" customWidth="1"/>
    <col min="4609" max="4609" width="5.1640625" customWidth="1"/>
    <col min="4610" max="4610" width="8" customWidth="1"/>
    <col min="4611" max="4611" width="88.5" customWidth="1"/>
    <col min="4612" max="4612" width="19.5" bestFit="1" customWidth="1"/>
    <col min="4613" max="4613" width="8.83203125" bestFit="1" customWidth="1"/>
    <col min="4614" max="4614" width="8.33203125" bestFit="1" customWidth="1"/>
    <col min="4615" max="4615" width="10" customWidth="1"/>
    <col min="4616" max="4616" width="11" bestFit="1" customWidth="1"/>
    <col min="4865" max="4865" width="5.1640625" customWidth="1"/>
    <col min="4866" max="4866" width="8" customWidth="1"/>
    <col min="4867" max="4867" width="88.5" customWidth="1"/>
    <col min="4868" max="4868" width="19.5" bestFit="1" customWidth="1"/>
    <col min="4869" max="4869" width="8.83203125" bestFit="1" customWidth="1"/>
    <col min="4870" max="4870" width="8.33203125" bestFit="1" customWidth="1"/>
    <col min="4871" max="4871" width="10" customWidth="1"/>
    <col min="4872" max="4872" width="11" bestFit="1" customWidth="1"/>
    <col min="5121" max="5121" width="5.1640625" customWidth="1"/>
    <col min="5122" max="5122" width="8" customWidth="1"/>
    <col min="5123" max="5123" width="88.5" customWidth="1"/>
    <col min="5124" max="5124" width="19.5" bestFit="1" customWidth="1"/>
    <col min="5125" max="5125" width="8.83203125" bestFit="1" customWidth="1"/>
    <col min="5126" max="5126" width="8.33203125" bestFit="1" customWidth="1"/>
    <col min="5127" max="5127" width="10" customWidth="1"/>
    <col min="5128" max="5128" width="11" bestFit="1" customWidth="1"/>
    <col min="5377" max="5377" width="5.1640625" customWidth="1"/>
    <col min="5378" max="5378" width="8" customWidth="1"/>
    <col min="5379" max="5379" width="88.5" customWidth="1"/>
    <col min="5380" max="5380" width="19.5" bestFit="1" customWidth="1"/>
    <col min="5381" max="5381" width="8.83203125" bestFit="1" customWidth="1"/>
    <col min="5382" max="5382" width="8.33203125" bestFit="1" customWidth="1"/>
    <col min="5383" max="5383" width="10" customWidth="1"/>
    <col min="5384" max="5384" width="11" bestFit="1" customWidth="1"/>
    <col min="5633" max="5633" width="5.1640625" customWidth="1"/>
    <col min="5634" max="5634" width="8" customWidth="1"/>
    <col min="5635" max="5635" width="88.5" customWidth="1"/>
    <col min="5636" max="5636" width="19.5" bestFit="1" customWidth="1"/>
    <col min="5637" max="5637" width="8.83203125" bestFit="1" customWidth="1"/>
    <col min="5638" max="5638" width="8.33203125" bestFit="1" customWidth="1"/>
    <col min="5639" max="5639" width="10" customWidth="1"/>
    <col min="5640" max="5640" width="11" bestFit="1" customWidth="1"/>
    <col min="5889" max="5889" width="5.1640625" customWidth="1"/>
    <col min="5890" max="5890" width="8" customWidth="1"/>
    <col min="5891" max="5891" width="88.5" customWidth="1"/>
    <col min="5892" max="5892" width="19.5" bestFit="1" customWidth="1"/>
    <col min="5893" max="5893" width="8.83203125" bestFit="1" customWidth="1"/>
    <col min="5894" max="5894" width="8.33203125" bestFit="1" customWidth="1"/>
    <col min="5895" max="5895" width="10" customWidth="1"/>
    <col min="5896" max="5896" width="11" bestFit="1" customWidth="1"/>
    <col min="6145" max="6145" width="5.1640625" customWidth="1"/>
    <col min="6146" max="6146" width="8" customWidth="1"/>
    <col min="6147" max="6147" width="88.5" customWidth="1"/>
    <col min="6148" max="6148" width="19.5" bestFit="1" customWidth="1"/>
    <col min="6149" max="6149" width="8.83203125" bestFit="1" customWidth="1"/>
    <col min="6150" max="6150" width="8.33203125" bestFit="1" customWidth="1"/>
    <col min="6151" max="6151" width="10" customWidth="1"/>
    <col min="6152" max="6152" width="11" bestFit="1" customWidth="1"/>
    <col min="6401" max="6401" width="5.1640625" customWidth="1"/>
    <col min="6402" max="6402" width="8" customWidth="1"/>
    <col min="6403" max="6403" width="88.5" customWidth="1"/>
    <col min="6404" max="6404" width="19.5" bestFit="1" customWidth="1"/>
    <col min="6405" max="6405" width="8.83203125" bestFit="1" customWidth="1"/>
    <col min="6406" max="6406" width="8.33203125" bestFit="1" customWidth="1"/>
    <col min="6407" max="6407" width="10" customWidth="1"/>
    <col min="6408" max="6408" width="11" bestFit="1" customWidth="1"/>
    <col min="6657" max="6657" width="5.1640625" customWidth="1"/>
    <col min="6658" max="6658" width="8" customWidth="1"/>
    <col min="6659" max="6659" width="88.5" customWidth="1"/>
    <col min="6660" max="6660" width="19.5" bestFit="1" customWidth="1"/>
    <col min="6661" max="6661" width="8.83203125" bestFit="1" customWidth="1"/>
    <col min="6662" max="6662" width="8.33203125" bestFit="1" customWidth="1"/>
    <col min="6663" max="6663" width="10" customWidth="1"/>
    <col min="6664" max="6664" width="11" bestFit="1" customWidth="1"/>
    <col min="6913" max="6913" width="5.1640625" customWidth="1"/>
    <col min="6914" max="6914" width="8" customWidth="1"/>
    <col min="6915" max="6915" width="88.5" customWidth="1"/>
    <col min="6916" max="6916" width="19.5" bestFit="1" customWidth="1"/>
    <col min="6917" max="6917" width="8.83203125" bestFit="1" customWidth="1"/>
    <col min="6918" max="6918" width="8.33203125" bestFit="1" customWidth="1"/>
    <col min="6919" max="6919" width="10" customWidth="1"/>
    <col min="6920" max="6920" width="11" bestFit="1" customWidth="1"/>
    <col min="7169" max="7169" width="5.1640625" customWidth="1"/>
    <col min="7170" max="7170" width="8" customWidth="1"/>
    <col min="7171" max="7171" width="88.5" customWidth="1"/>
    <col min="7172" max="7172" width="19.5" bestFit="1" customWidth="1"/>
    <col min="7173" max="7173" width="8.83203125" bestFit="1" customWidth="1"/>
    <col min="7174" max="7174" width="8.33203125" bestFit="1" customWidth="1"/>
    <col min="7175" max="7175" width="10" customWidth="1"/>
    <col min="7176" max="7176" width="11" bestFit="1" customWidth="1"/>
    <col min="7425" max="7425" width="5.1640625" customWidth="1"/>
    <col min="7426" max="7426" width="8" customWidth="1"/>
    <col min="7427" max="7427" width="88.5" customWidth="1"/>
    <col min="7428" max="7428" width="19.5" bestFit="1" customWidth="1"/>
    <col min="7429" max="7429" width="8.83203125" bestFit="1" customWidth="1"/>
    <col min="7430" max="7430" width="8.33203125" bestFit="1" customWidth="1"/>
    <col min="7431" max="7431" width="10" customWidth="1"/>
    <col min="7432" max="7432" width="11" bestFit="1" customWidth="1"/>
    <col min="7681" max="7681" width="5.1640625" customWidth="1"/>
    <col min="7682" max="7682" width="8" customWidth="1"/>
    <col min="7683" max="7683" width="88.5" customWidth="1"/>
    <col min="7684" max="7684" width="19.5" bestFit="1" customWidth="1"/>
    <col min="7685" max="7685" width="8.83203125" bestFit="1" customWidth="1"/>
    <col min="7686" max="7686" width="8.33203125" bestFit="1" customWidth="1"/>
    <col min="7687" max="7687" width="10" customWidth="1"/>
    <col min="7688" max="7688" width="11" bestFit="1" customWidth="1"/>
    <col min="7937" max="7937" width="5.1640625" customWidth="1"/>
    <col min="7938" max="7938" width="8" customWidth="1"/>
    <col min="7939" max="7939" width="88.5" customWidth="1"/>
    <col min="7940" max="7940" width="19.5" bestFit="1" customWidth="1"/>
    <col min="7941" max="7941" width="8.83203125" bestFit="1" customWidth="1"/>
    <col min="7942" max="7942" width="8.33203125" bestFit="1" customWidth="1"/>
    <col min="7943" max="7943" width="10" customWidth="1"/>
    <col min="7944" max="7944" width="11" bestFit="1" customWidth="1"/>
    <col min="8193" max="8193" width="5.1640625" customWidth="1"/>
    <col min="8194" max="8194" width="8" customWidth="1"/>
    <col min="8195" max="8195" width="88.5" customWidth="1"/>
    <col min="8196" max="8196" width="19.5" bestFit="1" customWidth="1"/>
    <col min="8197" max="8197" width="8.83203125" bestFit="1" customWidth="1"/>
    <col min="8198" max="8198" width="8.33203125" bestFit="1" customWidth="1"/>
    <col min="8199" max="8199" width="10" customWidth="1"/>
    <col min="8200" max="8200" width="11" bestFit="1" customWidth="1"/>
    <col min="8449" max="8449" width="5.1640625" customWidth="1"/>
    <col min="8450" max="8450" width="8" customWidth="1"/>
    <col min="8451" max="8451" width="88.5" customWidth="1"/>
    <col min="8452" max="8452" width="19.5" bestFit="1" customWidth="1"/>
    <col min="8453" max="8453" width="8.83203125" bestFit="1" customWidth="1"/>
    <col min="8454" max="8454" width="8.33203125" bestFit="1" customWidth="1"/>
    <col min="8455" max="8455" width="10" customWidth="1"/>
    <col min="8456" max="8456" width="11" bestFit="1" customWidth="1"/>
    <col min="8705" max="8705" width="5.1640625" customWidth="1"/>
    <col min="8706" max="8706" width="8" customWidth="1"/>
    <col min="8707" max="8707" width="88.5" customWidth="1"/>
    <col min="8708" max="8708" width="19.5" bestFit="1" customWidth="1"/>
    <col min="8709" max="8709" width="8.83203125" bestFit="1" customWidth="1"/>
    <col min="8710" max="8710" width="8.33203125" bestFit="1" customWidth="1"/>
    <col min="8711" max="8711" width="10" customWidth="1"/>
    <col min="8712" max="8712" width="11" bestFit="1" customWidth="1"/>
    <col min="8961" max="8961" width="5.1640625" customWidth="1"/>
    <col min="8962" max="8962" width="8" customWidth="1"/>
    <col min="8963" max="8963" width="88.5" customWidth="1"/>
    <col min="8964" max="8964" width="19.5" bestFit="1" customWidth="1"/>
    <col min="8965" max="8965" width="8.83203125" bestFit="1" customWidth="1"/>
    <col min="8966" max="8966" width="8.33203125" bestFit="1" customWidth="1"/>
    <col min="8967" max="8967" width="10" customWidth="1"/>
    <col min="8968" max="8968" width="11" bestFit="1" customWidth="1"/>
    <col min="9217" max="9217" width="5.1640625" customWidth="1"/>
    <col min="9218" max="9218" width="8" customWidth="1"/>
    <col min="9219" max="9219" width="88.5" customWidth="1"/>
    <col min="9220" max="9220" width="19.5" bestFit="1" customWidth="1"/>
    <col min="9221" max="9221" width="8.83203125" bestFit="1" customWidth="1"/>
    <col min="9222" max="9222" width="8.33203125" bestFit="1" customWidth="1"/>
    <col min="9223" max="9223" width="10" customWidth="1"/>
    <col min="9224" max="9224" width="11" bestFit="1" customWidth="1"/>
    <col min="9473" max="9473" width="5.1640625" customWidth="1"/>
    <col min="9474" max="9474" width="8" customWidth="1"/>
    <col min="9475" max="9475" width="88.5" customWidth="1"/>
    <col min="9476" max="9476" width="19.5" bestFit="1" customWidth="1"/>
    <col min="9477" max="9477" width="8.83203125" bestFit="1" customWidth="1"/>
    <col min="9478" max="9478" width="8.33203125" bestFit="1" customWidth="1"/>
    <col min="9479" max="9479" width="10" customWidth="1"/>
    <col min="9480" max="9480" width="11" bestFit="1" customWidth="1"/>
    <col min="9729" max="9729" width="5.1640625" customWidth="1"/>
    <col min="9730" max="9730" width="8" customWidth="1"/>
    <col min="9731" max="9731" width="88.5" customWidth="1"/>
    <col min="9732" max="9732" width="19.5" bestFit="1" customWidth="1"/>
    <col min="9733" max="9733" width="8.83203125" bestFit="1" customWidth="1"/>
    <col min="9734" max="9734" width="8.33203125" bestFit="1" customWidth="1"/>
    <col min="9735" max="9735" width="10" customWidth="1"/>
    <col min="9736" max="9736" width="11" bestFit="1" customWidth="1"/>
    <col min="9985" max="9985" width="5.1640625" customWidth="1"/>
    <col min="9986" max="9986" width="8" customWidth="1"/>
    <col min="9987" max="9987" width="88.5" customWidth="1"/>
    <col min="9988" max="9988" width="19.5" bestFit="1" customWidth="1"/>
    <col min="9989" max="9989" width="8.83203125" bestFit="1" customWidth="1"/>
    <col min="9990" max="9990" width="8.33203125" bestFit="1" customWidth="1"/>
    <col min="9991" max="9991" width="10" customWidth="1"/>
    <col min="9992" max="9992" width="11" bestFit="1" customWidth="1"/>
    <col min="10241" max="10241" width="5.1640625" customWidth="1"/>
    <col min="10242" max="10242" width="8" customWidth="1"/>
    <col min="10243" max="10243" width="88.5" customWidth="1"/>
    <col min="10244" max="10244" width="19.5" bestFit="1" customWidth="1"/>
    <col min="10245" max="10245" width="8.83203125" bestFit="1" customWidth="1"/>
    <col min="10246" max="10246" width="8.33203125" bestFit="1" customWidth="1"/>
    <col min="10247" max="10247" width="10" customWidth="1"/>
    <col min="10248" max="10248" width="11" bestFit="1" customWidth="1"/>
    <col min="10497" max="10497" width="5.1640625" customWidth="1"/>
    <col min="10498" max="10498" width="8" customWidth="1"/>
    <col min="10499" max="10499" width="88.5" customWidth="1"/>
    <col min="10500" max="10500" width="19.5" bestFit="1" customWidth="1"/>
    <col min="10501" max="10501" width="8.83203125" bestFit="1" customWidth="1"/>
    <col min="10502" max="10502" width="8.33203125" bestFit="1" customWidth="1"/>
    <col min="10503" max="10503" width="10" customWidth="1"/>
    <col min="10504" max="10504" width="11" bestFit="1" customWidth="1"/>
    <col min="10753" max="10753" width="5.1640625" customWidth="1"/>
    <col min="10754" max="10754" width="8" customWidth="1"/>
    <col min="10755" max="10755" width="88.5" customWidth="1"/>
    <col min="10756" max="10756" width="19.5" bestFit="1" customWidth="1"/>
    <col min="10757" max="10757" width="8.83203125" bestFit="1" customWidth="1"/>
    <col min="10758" max="10758" width="8.33203125" bestFit="1" customWidth="1"/>
    <col min="10759" max="10759" width="10" customWidth="1"/>
    <col min="10760" max="10760" width="11" bestFit="1" customWidth="1"/>
    <col min="11009" max="11009" width="5.1640625" customWidth="1"/>
    <col min="11010" max="11010" width="8" customWidth="1"/>
    <col min="11011" max="11011" width="88.5" customWidth="1"/>
    <col min="11012" max="11012" width="19.5" bestFit="1" customWidth="1"/>
    <col min="11013" max="11013" width="8.83203125" bestFit="1" customWidth="1"/>
    <col min="11014" max="11014" width="8.33203125" bestFit="1" customWidth="1"/>
    <col min="11015" max="11015" width="10" customWidth="1"/>
    <col min="11016" max="11016" width="11" bestFit="1" customWidth="1"/>
    <col min="11265" max="11265" width="5.1640625" customWidth="1"/>
    <col min="11266" max="11266" width="8" customWidth="1"/>
    <col min="11267" max="11267" width="88.5" customWidth="1"/>
    <col min="11268" max="11268" width="19.5" bestFit="1" customWidth="1"/>
    <col min="11269" max="11269" width="8.83203125" bestFit="1" customWidth="1"/>
    <col min="11270" max="11270" width="8.33203125" bestFit="1" customWidth="1"/>
    <col min="11271" max="11271" width="10" customWidth="1"/>
    <col min="11272" max="11272" width="11" bestFit="1" customWidth="1"/>
    <col min="11521" max="11521" width="5.1640625" customWidth="1"/>
    <col min="11522" max="11522" width="8" customWidth="1"/>
    <col min="11523" max="11523" width="88.5" customWidth="1"/>
    <col min="11524" max="11524" width="19.5" bestFit="1" customWidth="1"/>
    <col min="11525" max="11525" width="8.83203125" bestFit="1" customWidth="1"/>
    <col min="11526" max="11526" width="8.33203125" bestFit="1" customWidth="1"/>
    <col min="11527" max="11527" width="10" customWidth="1"/>
    <col min="11528" max="11528" width="11" bestFit="1" customWidth="1"/>
    <col min="11777" max="11777" width="5.1640625" customWidth="1"/>
    <col min="11778" max="11778" width="8" customWidth="1"/>
    <col min="11779" max="11779" width="88.5" customWidth="1"/>
    <col min="11780" max="11780" width="19.5" bestFit="1" customWidth="1"/>
    <col min="11781" max="11781" width="8.83203125" bestFit="1" customWidth="1"/>
    <col min="11782" max="11782" width="8.33203125" bestFit="1" customWidth="1"/>
    <col min="11783" max="11783" width="10" customWidth="1"/>
    <col min="11784" max="11784" width="11" bestFit="1" customWidth="1"/>
    <col min="12033" max="12033" width="5.1640625" customWidth="1"/>
    <col min="12034" max="12034" width="8" customWidth="1"/>
    <col min="12035" max="12035" width="88.5" customWidth="1"/>
    <col min="12036" max="12036" width="19.5" bestFit="1" customWidth="1"/>
    <col min="12037" max="12037" width="8.83203125" bestFit="1" customWidth="1"/>
    <col min="12038" max="12038" width="8.33203125" bestFit="1" customWidth="1"/>
    <col min="12039" max="12039" width="10" customWidth="1"/>
    <col min="12040" max="12040" width="11" bestFit="1" customWidth="1"/>
    <col min="12289" max="12289" width="5.1640625" customWidth="1"/>
    <col min="12290" max="12290" width="8" customWidth="1"/>
    <col min="12291" max="12291" width="88.5" customWidth="1"/>
    <col min="12292" max="12292" width="19.5" bestFit="1" customWidth="1"/>
    <col min="12293" max="12293" width="8.83203125" bestFit="1" customWidth="1"/>
    <col min="12294" max="12294" width="8.33203125" bestFit="1" customWidth="1"/>
    <col min="12295" max="12295" width="10" customWidth="1"/>
    <col min="12296" max="12296" width="11" bestFit="1" customWidth="1"/>
    <col min="12545" max="12545" width="5.1640625" customWidth="1"/>
    <col min="12546" max="12546" width="8" customWidth="1"/>
    <col min="12547" max="12547" width="88.5" customWidth="1"/>
    <col min="12548" max="12548" width="19.5" bestFit="1" customWidth="1"/>
    <col min="12549" max="12549" width="8.83203125" bestFit="1" customWidth="1"/>
    <col min="12550" max="12550" width="8.33203125" bestFit="1" customWidth="1"/>
    <col min="12551" max="12551" width="10" customWidth="1"/>
    <col min="12552" max="12552" width="11" bestFit="1" customWidth="1"/>
    <col min="12801" max="12801" width="5.1640625" customWidth="1"/>
    <col min="12802" max="12802" width="8" customWidth="1"/>
    <col min="12803" max="12803" width="88.5" customWidth="1"/>
    <col min="12804" max="12804" width="19.5" bestFit="1" customWidth="1"/>
    <col min="12805" max="12805" width="8.83203125" bestFit="1" customWidth="1"/>
    <col min="12806" max="12806" width="8.33203125" bestFit="1" customWidth="1"/>
    <col min="12807" max="12807" width="10" customWidth="1"/>
    <col min="12808" max="12808" width="11" bestFit="1" customWidth="1"/>
    <col min="13057" max="13057" width="5.1640625" customWidth="1"/>
    <col min="13058" max="13058" width="8" customWidth="1"/>
    <col min="13059" max="13059" width="88.5" customWidth="1"/>
    <col min="13060" max="13060" width="19.5" bestFit="1" customWidth="1"/>
    <col min="13061" max="13061" width="8.83203125" bestFit="1" customWidth="1"/>
    <col min="13062" max="13062" width="8.33203125" bestFit="1" customWidth="1"/>
    <col min="13063" max="13063" width="10" customWidth="1"/>
    <col min="13064" max="13064" width="11" bestFit="1" customWidth="1"/>
    <col min="13313" max="13313" width="5.1640625" customWidth="1"/>
    <col min="13314" max="13314" width="8" customWidth="1"/>
    <col min="13315" max="13315" width="88.5" customWidth="1"/>
    <col min="13316" max="13316" width="19.5" bestFit="1" customWidth="1"/>
    <col min="13317" max="13317" width="8.83203125" bestFit="1" customWidth="1"/>
    <col min="13318" max="13318" width="8.33203125" bestFit="1" customWidth="1"/>
    <col min="13319" max="13319" width="10" customWidth="1"/>
    <col min="13320" max="13320" width="11" bestFit="1" customWidth="1"/>
    <col min="13569" max="13569" width="5.1640625" customWidth="1"/>
    <col min="13570" max="13570" width="8" customWidth="1"/>
    <col min="13571" max="13571" width="88.5" customWidth="1"/>
    <col min="13572" max="13572" width="19.5" bestFit="1" customWidth="1"/>
    <col min="13573" max="13573" width="8.83203125" bestFit="1" customWidth="1"/>
    <col min="13574" max="13574" width="8.33203125" bestFit="1" customWidth="1"/>
    <col min="13575" max="13575" width="10" customWidth="1"/>
    <col min="13576" max="13576" width="11" bestFit="1" customWidth="1"/>
    <col min="13825" max="13825" width="5.1640625" customWidth="1"/>
    <col min="13826" max="13826" width="8" customWidth="1"/>
    <col min="13827" max="13827" width="88.5" customWidth="1"/>
    <col min="13828" max="13828" width="19.5" bestFit="1" customWidth="1"/>
    <col min="13829" max="13829" width="8.83203125" bestFit="1" customWidth="1"/>
    <col min="13830" max="13830" width="8.33203125" bestFit="1" customWidth="1"/>
    <col min="13831" max="13831" width="10" customWidth="1"/>
    <col min="13832" max="13832" width="11" bestFit="1" customWidth="1"/>
    <col min="14081" max="14081" width="5.1640625" customWidth="1"/>
    <col min="14082" max="14082" width="8" customWidth="1"/>
    <col min="14083" max="14083" width="88.5" customWidth="1"/>
    <col min="14084" max="14084" width="19.5" bestFit="1" customWidth="1"/>
    <col min="14085" max="14085" width="8.83203125" bestFit="1" customWidth="1"/>
    <col min="14086" max="14086" width="8.33203125" bestFit="1" customWidth="1"/>
    <col min="14087" max="14087" width="10" customWidth="1"/>
    <col min="14088" max="14088" width="11" bestFit="1" customWidth="1"/>
    <col min="14337" max="14337" width="5.1640625" customWidth="1"/>
    <col min="14338" max="14338" width="8" customWidth="1"/>
    <col min="14339" max="14339" width="88.5" customWidth="1"/>
    <col min="14340" max="14340" width="19.5" bestFit="1" customWidth="1"/>
    <col min="14341" max="14341" width="8.83203125" bestFit="1" customWidth="1"/>
    <col min="14342" max="14342" width="8.33203125" bestFit="1" customWidth="1"/>
    <col min="14343" max="14343" width="10" customWidth="1"/>
    <col min="14344" max="14344" width="11" bestFit="1" customWidth="1"/>
    <col min="14593" max="14593" width="5.1640625" customWidth="1"/>
    <col min="14594" max="14594" width="8" customWidth="1"/>
    <col min="14595" max="14595" width="88.5" customWidth="1"/>
    <col min="14596" max="14596" width="19.5" bestFit="1" customWidth="1"/>
    <col min="14597" max="14597" width="8.83203125" bestFit="1" customWidth="1"/>
    <col min="14598" max="14598" width="8.33203125" bestFit="1" customWidth="1"/>
    <col min="14599" max="14599" width="10" customWidth="1"/>
    <col min="14600" max="14600" width="11" bestFit="1" customWidth="1"/>
    <col min="14849" max="14849" width="5.1640625" customWidth="1"/>
    <col min="14850" max="14850" width="8" customWidth="1"/>
    <col min="14851" max="14851" width="88.5" customWidth="1"/>
    <col min="14852" max="14852" width="19.5" bestFit="1" customWidth="1"/>
    <col min="14853" max="14853" width="8.83203125" bestFit="1" customWidth="1"/>
    <col min="14854" max="14854" width="8.33203125" bestFit="1" customWidth="1"/>
    <col min="14855" max="14855" width="10" customWidth="1"/>
    <col min="14856" max="14856" width="11" bestFit="1" customWidth="1"/>
    <col min="15105" max="15105" width="5.1640625" customWidth="1"/>
    <col min="15106" max="15106" width="8" customWidth="1"/>
    <col min="15107" max="15107" width="88.5" customWidth="1"/>
    <col min="15108" max="15108" width="19.5" bestFit="1" customWidth="1"/>
    <col min="15109" max="15109" width="8.83203125" bestFit="1" customWidth="1"/>
    <col min="15110" max="15110" width="8.33203125" bestFit="1" customWidth="1"/>
    <col min="15111" max="15111" width="10" customWidth="1"/>
    <col min="15112" max="15112" width="11" bestFit="1" customWidth="1"/>
    <col min="15361" max="15361" width="5.1640625" customWidth="1"/>
    <col min="15362" max="15362" width="8" customWidth="1"/>
    <col min="15363" max="15363" width="88.5" customWidth="1"/>
    <col min="15364" max="15364" width="19.5" bestFit="1" customWidth="1"/>
    <col min="15365" max="15365" width="8.83203125" bestFit="1" customWidth="1"/>
    <col min="15366" max="15366" width="8.33203125" bestFit="1" customWidth="1"/>
    <col min="15367" max="15367" width="10" customWidth="1"/>
    <col min="15368" max="15368" width="11" bestFit="1" customWidth="1"/>
    <col min="15617" max="15617" width="5.1640625" customWidth="1"/>
    <col min="15618" max="15618" width="8" customWidth="1"/>
    <col min="15619" max="15619" width="88.5" customWidth="1"/>
    <col min="15620" max="15620" width="19.5" bestFit="1" customWidth="1"/>
    <col min="15621" max="15621" width="8.83203125" bestFit="1" customWidth="1"/>
    <col min="15622" max="15622" width="8.33203125" bestFit="1" customWidth="1"/>
    <col min="15623" max="15623" width="10" customWidth="1"/>
    <col min="15624" max="15624" width="11" bestFit="1" customWidth="1"/>
    <col min="15873" max="15873" width="5.1640625" customWidth="1"/>
    <col min="15874" max="15874" width="8" customWidth="1"/>
    <col min="15875" max="15875" width="88.5" customWidth="1"/>
    <col min="15876" max="15876" width="19.5" bestFit="1" customWidth="1"/>
    <col min="15877" max="15877" width="8.83203125" bestFit="1" customWidth="1"/>
    <col min="15878" max="15878" width="8.33203125" bestFit="1" customWidth="1"/>
    <col min="15879" max="15879" width="10" customWidth="1"/>
    <col min="15880" max="15880" width="11" bestFit="1" customWidth="1"/>
    <col min="16129" max="16129" width="5.1640625" customWidth="1"/>
    <col min="16130" max="16130" width="8" customWidth="1"/>
    <col min="16131" max="16131" width="88.5" customWidth="1"/>
    <col min="16132" max="16132" width="19.5" bestFit="1" customWidth="1"/>
    <col min="16133" max="16133" width="8.83203125" bestFit="1" customWidth="1"/>
    <col min="16134" max="16134" width="8.33203125" bestFit="1" customWidth="1"/>
    <col min="16135" max="16135" width="10" customWidth="1"/>
    <col min="16136" max="16136" width="11" bestFit="1" customWidth="1"/>
  </cols>
  <sheetData>
    <row r="1" spans="1:8" ht="34.5" thickBot="1">
      <c r="A1" s="226" t="s">
        <v>1545</v>
      </c>
      <c r="B1" s="227" t="s">
        <v>1546</v>
      </c>
      <c r="C1" s="227" t="s">
        <v>57</v>
      </c>
      <c r="D1" s="227" t="s">
        <v>1547</v>
      </c>
      <c r="E1" s="227" t="s">
        <v>1548</v>
      </c>
      <c r="F1" s="227" t="s">
        <v>161</v>
      </c>
      <c r="G1" s="228" t="s">
        <v>1549</v>
      </c>
      <c r="H1" s="229" t="s">
        <v>1550</v>
      </c>
    </row>
    <row r="2" spans="1:8" ht="22.5">
      <c r="A2" s="230">
        <v>1</v>
      </c>
      <c r="B2" s="257" t="s">
        <v>1906</v>
      </c>
      <c r="C2" s="306" t="s">
        <v>1907</v>
      </c>
      <c r="D2" s="257"/>
      <c r="E2" s="232" t="s">
        <v>1508</v>
      </c>
      <c r="F2" s="232">
        <v>3</v>
      </c>
      <c r="G2" s="331"/>
      <c r="H2" s="234">
        <f>F2*G2</f>
        <v>0</v>
      </c>
    </row>
    <row r="3" spans="1:8">
      <c r="A3" s="235">
        <v>2</v>
      </c>
      <c r="B3" s="461" t="s">
        <v>1908</v>
      </c>
      <c r="C3" s="332" t="s">
        <v>1909</v>
      </c>
      <c r="D3" s="333"/>
      <c r="E3" s="333" t="s">
        <v>307</v>
      </c>
      <c r="F3" s="333">
        <v>12</v>
      </c>
      <c r="G3" s="334"/>
      <c r="H3" s="335">
        <f>F3*G3</f>
        <v>0</v>
      </c>
    </row>
    <row r="4" spans="1:8">
      <c r="A4" s="235">
        <v>3</v>
      </c>
      <c r="B4" s="462"/>
      <c r="C4" s="332" t="s">
        <v>1910</v>
      </c>
      <c r="D4" s="333"/>
      <c r="E4" s="333" t="s">
        <v>1508</v>
      </c>
      <c r="F4" s="333">
        <v>6</v>
      </c>
      <c r="G4" s="334"/>
      <c r="H4" s="335">
        <f t="shared" ref="H4:H10" si="0">F4*G4</f>
        <v>0</v>
      </c>
    </row>
    <row r="5" spans="1:8">
      <c r="A5" s="235">
        <v>4</v>
      </c>
      <c r="B5" s="462"/>
      <c r="C5" s="332" t="s">
        <v>1911</v>
      </c>
      <c r="D5" s="333"/>
      <c r="E5" s="333" t="s">
        <v>1508</v>
      </c>
      <c r="F5" s="333">
        <v>1</v>
      </c>
      <c r="G5" s="334"/>
      <c r="H5" s="335">
        <f t="shared" si="0"/>
        <v>0</v>
      </c>
    </row>
    <row r="6" spans="1:8">
      <c r="A6" s="235">
        <v>5</v>
      </c>
      <c r="B6" s="462"/>
      <c r="C6" s="332" t="s">
        <v>1912</v>
      </c>
      <c r="D6" s="333"/>
      <c r="E6" s="333" t="s">
        <v>1508</v>
      </c>
      <c r="F6" s="333">
        <v>6</v>
      </c>
      <c r="G6" s="334"/>
      <c r="H6" s="335">
        <f t="shared" si="0"/>
        <v>0</v>
      </c>
    </row>
    <row r="7" spans="1:8">
      <c r="A7" s="235">
        <v>6</v>
      </c>
      <c r="B7" s="462"/>
      <c r="C7" s="332" t="s">
        <v>1913</v>
      </c>
      <c r="D7" s="333"/>
      <c r="E7" s="333" t="s">
        <v>1508</v>
      </c>
      <c r="F7" s="333">
        <v>1</v>
      </c>
      <c r="G7" s="334"/>
      <c r="H7" s="335">
        <f t="shared" si="0"/>
        <v>0</v>
      </c>
    </row>
    <row r="8" spans="1:8">
      <c r="A8" s="235">
        <v>7</v>
      </c>
      <c r="B8" s="462"/>
      <c r="C8" s="332" t="s">
        <v>1914</v>
      </c>
      <c r="D8" s="333"/>
      <c r="E8" s="333" t="s">
        <v>1439</v>
      </c>
      <c r="F8" s="333">
        <v>1</v>
      </c>
      <c r="G8" s="334"/>
      <c r="H8" s="335">
        <f t="shared" si="0"/>
        <v>0</v>
      </c>
    </row>
    <row r="9" spans="1:8">
      <c r="A9" s="235">
        <v>8</v>
      </c>
      <c r="B9" s="462"/>
      <c r="C9" s="332" t="s">
        <v>1915</v>
      </c>
      <c r="D9" s="333"/>
      <c r="E9" s="333" t="s">
        <v>307</v>
      </c>
      <c r="F9" s="333">
        <v>120</v>
      </c>
      <c r="G9" s="334"/>
      <c r="H9" s="335">
        <f t="shared" si="0"/>
        <v>0</v>
      </c>
    </row>
    <row r="10" spans="1:8">
      <c r="A10" s="235">
        <v>9</v>
      </c>
      <c r="B10" s="462"/>
      <c r="C10" s="332" t="s">
        <v>1916</v>
      </c>
      <c r="D10" s="333"/>
      <c r="E10" s="333" t="s">
        <v>1439</v>
      </c>
      <c r="F10" s="333">
        <v>1</v>
      </c>
      <c r="G10" s="334"/>
      <c r="H10" s="335">
        <f t="shared" si="0"/>
        <v>0</v>
      </c>
    </row>
    <row r="11" spans="1:8">
      <c r="A11" s="235">
        <v>10</v>
      </c>
      <c r="B11" s="462"/>
      <c r="C11" s="236" t="s">
        <v>1917</v>
      </c>
      <c r="D11" s="281"/>
      <c r="E11" s="241" t="s">
        <v>307</v>
      </c>
      <c r="F11" s="241">
        <v>96</v>
      </c>
      <c r="G11" s="242"/>
      <c r="H11" s="240">
        <f>F11*G11</f>
        <v>0</v>
      </c>
    </row>
    <row r="12" spans="1:8">
      <c r="A12" s="235">
        <v>11</v>
      </c>
      <c r="B12" s="462"/>
      <c r="C12" s="336" t="s">
        <v>1918</v>
      </c>
      <c r="D12" s="337"/>
      <c r="E12" s="338" t="s">
        <v>1508</v>
      </c>
      <c r="F12" s="338">
        <v>2</v>
      </c>
      <c r="G12" s="339"/>
      <c r="H12" s="335">
        <f>F12*G12</f>
        <v>0</v>
      </c>
    </row>
    <row r="13" spans="1:8">
      <c r="A13" s="235">
        <v>12</v>
      </c>
      <c r="B13" s="462"/>
      <c r="C13" s="236" t="s">
        <v>1919</v>
      </c>
      <c r="D13" s="281"/>
      <c r="E13" s="241" t="s">
        <v>307</v>
      </c>
      <c r="F13" s="241">
        <v>3</v>
      </c>
      <c r="G13" s="242"/>
      <c r="H13" s="240">
        <f>F13*G13</f>
        <v>0</v>
      </c>
    </row>
    <row r="14" spans="1:8">
      <c r="A14" s="235">
        <v>13</v>
      </c>
      <c r="B14" s="463"/>
      <c r="C14" s="236" t="s">
        <v>1920</v>
      </c>
      <c r="D14" s="241"/>
      <c r="E14" s="241" t="s">
        <v>1439</v>
      </c>
      <c r="F14" s="241">
        <v>1</v>
      </c>
      <c r="G14" s="242"/>
      <c r="H14" s="240">
        <f t="shared" ref="H14:H29" si="1">F14*G14</f>
        <v>0</v>
      </c>
    </row>
    <row r="15" spans="1:8">
      <c r="A15" s="235">
        <v>14</v>
      </c>
      <c r="B15" s="464" t="s">
        <v>1921</v>
      </c>
      <c r="C15" s="336" t="s">
        <v>1922</v>
      </c>
      <c r="D15" s="338"/>
      <c r="E15" s="338" t="s">
        <v>1439</v>
      </c>
      <c r="F15" s="338">
        <v>1</v>
      </c>
      <c r="G15" s="339"/>
      <c r="H15" s="240">
        <f t="shared" si="1"/>
        <v>0</v>
      </c>
    </row>
    <row r="16" spans="1:8">
      <c r="A16" s="235">
        <v>15</v>
      </c>
      <c r="B16" s="465"/>
      <c r="C16" s="236" t="s">
        <v>1923</v>
      </c>
      <c r="D16" s="241"/>
      <c r="E16" s="241" t="s">
        <v>1439</v>
      </c>
      <c r="F16" s="241">
        <v>1</v>
      </c>
      <c r="G16" s="242"/>
      <c r="H16" s="240">
        <f t="shared" si="1"/>
        <v>0</v>
      </c>
    </row>
    <row r="17" spans="1:8">
      <c r="A17" s="235">
        <v>16</v>
      </c>
      <c r="B17" s="466"/>
      <c r="C17" s="236" t="s">
        <v>1924</v>
      </c>
      <c r="D17" s="241"/>
      <c r="E17" s="241" t="s">
        <v>1439</v>
      </c>
      <c r="F17" s="241">
        <v>1</v>
      </c>
      <c r="G17" s="242"/>
      <c r="H17" s="240">
        <f t="shared" si="1"/>
        <v>0</v>
      </c>
    </row>
    <row r="18" spans="1:8">
      <c r="A18" s="235">
        <v>17</v>
      </c>
      <c r="B18" s="467" t="s">
        <v>1925</v>
      </c>
      <c r="C18" s="236" t="s">
        <v>1926</v>
      </c>
      <c r="D18" s="241"/>
      <c r="E18" s="241" t="s">
        <v>1694</v>
      </c>
      <c r="F18" s="241">
        <v>0.04</v>
      </c>
      <c r="G18" s="242"/>
      <c r="H18" s="240">
        <f t="shared" si="1"/>
        <v>0</v>
      </c>
    </row>
    <row r="19" spans="1:8">
      <c r="A19" s="235">
        <v>18</v>
      </c>
      <c r="B19" s="468"/>
      <c r="C19" s="305" t="s">
        <v>1927</v>
      </c>
      <c r="D19" s="241"/>
      <c r="E19" s="241" t="s">
        <v>1928</v>
      </c>
      <c r="F19" s="241">
        <v>8</v>
      </c>
      <c r="G19" s="242"/>
      <c r="H19" s="240">
        <f t="shared" si="1"/>
        <v>0</v>
      </c>
    </row>
    <row r="20" spans="1:8">
      <c r="A20" s="235">
        <v>19</v>
      </c>
      <c r="B20" s="468"/>
      <c r="C20" s="305" t="s">
        <v>1929</v>
      </c>
      <c r="D20" s="241"/>
      <c r="E20" s="241" t="s">
        <v>1928</v>
      </c>
      <c r="F20" s="241">
        <v>10</v>
      </c>
      <c r="G20" s="242"/>
      <c r="H20" s="240">
        <f t="shared" si="1"/>
        <v>0</v>
      </c>
    </row>
    <row r="21" spans="1:8">
      <c r="A21" s="235">
        <v>20</v>
      </c>
      <c r="B21" s="468"/>
      <c r="C21" s="236" t="s">
        <v>1930</v>
      </c>
      <c r="D21" s="241"/>
      <c r="E21" s="241" t="s">
        <v>307</v>
      </c>
      <c r="F21" s="340">
        <v>35</v>
      </c>
      <c r="G21" s="242"/>
      <c r="H21" s="240">
        <f t="shared" si="1"/>
        <v>0</v>
      </c>
    </row>
    <row r="22" spans="1:8">
      <c r="A22" s="235">
        <v>21</v>
      </c>
      <c r="B22" s="468"/>
      <c r="C22" s="236" t="s">
        <v>1931</v>
      </c>
      <c r="D22" s="241"/>
      <c r="E22" s="241" t="s">
        <v>1932</v>
      </c>
      <c r="F22" s="241">
        <v>0.3</v>
      </c>
      <c r="G22" s="242"/>
      <c r="H22" s="240">
        <f t="shared" si="1"/>
        <v>0</v>
      </c>
    </row>
    <row r="23" spans="1:8">
      <c r="A23" s="235">
        <v>22</v>
      </c>
      <c r="B23" s="468"/>
      <c r="C23" s="236" t="s">
        <v>1933</v>
      </c>
      <c r="D23" s="241"/>
      <c r="E23" s="241" t="s">
        <v>307</v>
      </c>
      <c r="F23" s="241">
        <v>37</v>
      </c>
      <c r="G23" s="242"/>
      <c r="H23" s="240">
        <f t="shared" si="1"/>
        <v>0</v>
      </c>
    </row>
    <row r="24" spans="1:8">
      <c r="A24" s="235">
        <v>23</v>
      </c>
      <c r="B24" s="468"/>
      <c r="C24" s="236" t="s">
        <v>1934</v>
      </c>
      <c r="D24" s="241"/>
      <c r="E24" s="241" t="s">
        <v>307</v>
      </c>
      <c r="F24" s="241">
        <v>35</v>
      </c>
      <c r="G24" s="242"/>
      <c r="H24" s="240">
        <f t="shared" si="1"/>
        <v>0</v>
      </c>
    </row>
    <row r="25" spans="1:8">
      <c r="A25" s="235">
        <v>24</v>
      </c>
      <c r="B25" s="468"/>
      <c r="C25" s="236" t="s">
        <v>1935</v>
      </c>
      <c r="D25" s="241"/>
      <c r="E25" s="241" t="s">
        <v>1932</v>
      </c>
      <c r="F25" s="241">
        <v>0.3</v>
      </c>
      <c r="G25" s="242"/>
      <c r="H25" s="240">
        <f t="shared" si="1"/>
        <v>0</v>
      </c>
    </row>
    <row r="26" spans="1:8">
      <c r="A26" s="235">
        <v>25</v>
      </c>
      <c r="B26" s="468"/>
      <c r="C26" s="236" t="s">
        <v>1936</v>
      </c>
      <c r="D26" s="241"/>
      <c r="E26" s="241" t="s">
        <v>307</v>
      </c>
      <c r="F26" s="241">
        <v>6</v>
      </c>
      <c r="G26" s="242"/>
      <c r="H26" s="240">
        <f t="shared" si="1"/>
        <v>0</v>
      </c>
    </row>
    <row r="27" spans="1:8" ht="12" thickBot="1">
      <c r="A27" s="249">
        <v>26</v>
      </c>
      <c r="B27" s="469"/>
      <c r="C27" s="250" t="s">
        <v>1937</v>
      </c>
      <c r="D27" s="252"/>
      <c r="E27" s="252" t="s">
        <v>1701</v>
      </c>
      <c r="F27" s="252">
        <v>10</v>
      </c>
      <c r="G27" s="275"/>
      <c r="H27" s="254">
        <f t="shared" si="1"/>
        <v>0</v>
      </c>
    </row>
    <row r="28" spans="1:8">
      <c r="A28" s="230">
        <v>27</v>
      </c>
      <c r="B28" s="310" t="s">
        <v>1706</v>
      </c>
      <c r="C28" s="231" t="s">
        <v>1625</v>
      </c>
      <c r="D28" s="232"/>
      <c r="E28" s="232" t="s">
        <v>1626</v>
      </c>
      <c r="F28" s="232">
        <v>1</v>
      </c>
      <c r="G28" s="233"/>
      <c r="H28" s="234">
        <f t="shared" si="1"/>
        <v>0</v>
      </c>
    </row>
    <row r="29" spans="1:8" ht="12" thickBot="1">
      <c r="A29" s="249">
        <v>28</v>
      </c>
      <c r="B29" s="311"/>
      <c r="C29" s="250" t="s">
        <v>1707</v>
      </c>
      <c r="D29" s="252"/>
      <c r="E29" s="252" t="s">
        <v>1630</v>
      </c>
      <c r="F29" s="252">
        <v>1</v>
      </c>
      <c r="G29" s="275"/>
      <c r="H29" s="254">
        <f t="shared" si="1"/>
        <v>0</v>
      </c>
    </row>
    <row r="30" spans="1:8" ht="12" thickBot="1">
      <c r="A30" s="285"/>
      <c r="B30" s="341"/>
      <c r="C30" s="287" t="s">
        <v>1938</v>
      </c>
      <c r="D30" s="286"/>
      <c r="E30" s="286"/>
      <c r="F30" s="286"/>
      <c r="G30" s="288"/>
      <c r="H30" s="289">
        <f>SUM(H1:H29)</f>
        <v>0</v>
      </c>
    </row>
  </sheetData>
  <mergeCells count="3">
    <mergeCell ref="B3:B14"/>
    <mergeCell ref="B15:B17"/>
    <mergeCell ref="B18:B27"/>
  </mergeCells>
  <conditionalFormatting sqref="H2:H30">
    <cfRule type="cellIs" dxfId="1" priority="1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5975C-B334-4E50-83CB-B7723F908BAB}">
  <dimension ref="A1:H80"/>
  <sheetViews>
    <sheetView workbookViewId="0">
      <selection activeCell="J39" sqref="J39"/>
    </sheetView>
  </sheetViews>
  <sheetFormatPr defaultRowHeight="11.25"/>
  <cols>
    <col min="1" max="1" width="5.1640625" style="290" customWidth="1"/>
    <col min="2" max="2" width="8" customWidth="1"/>
    <col min="3" max="3" width="88.5" customWidth="1"/>
    <col min="4" max="4" width="13.83203125" bestFit="1" customWidth="1"/>
    <col min="5" max="5" width="8.83203125" bestFit="1" customWidth="1"/>
    <col min="6" max="6" width="8.33203125" bestFit="1" customWidth="1"/>
    <col min="7" max="7" width="10" customWidth="1"/>
    <col min="8" max="8" width="11" bestFit="1" customWidth="1"/>
    <col min="257" max="257" width="5.1640625" customWidth="1"/>
    <col min="258" max="258" width="8" customWidth="1"/>
    <col min="259" max="259" width="88.5" customWidth="1"/>
    <col min="260" max="260" width="13.83203125" bestFit="1" customWidth="1"/>
    <col min="261" max="261" width="8.83203125" bestFit="1" customWidth="1"/>
    <col min="262" max="262" width="8.33203125" bestFit="1" customWidth="1"/>
    <col min="263" max="263" width="10" customWidth="1"/>
    <col min="264" max="264" width="11" bestFit="1" customWidth="1"/>
    <col min="513" max="513" width="5.1640625" customWidth="1"/>
    <col min="514" max="514" width="8" customWidth="1"/>
    <col min="515" max="515" width="88.5" customWidth="1"/>
    <col min="516" max="516" width="13.83203125" bestFit="1" customWidth="1"/>
    <col min="517" max="517" width="8.83203125" bestFit="1" customWidth="1"/>
    <col min="518" max="518" width="8.33203125" bestFit="1" customWidth="1"/>
    <col min="519" max="519" width="10" customWidth="1"/>
    <col min="520" max="520" width="11" bestFit="1" customWidth="1"/>
    <col min="769" max="769" width="5.1640625" customWidth="1"/>
    <col min="770" max="770" width="8" customWidth="1"/>
    <col min="771" max="771" width="88.5" customWidth="1"/>
    <col min="772" max="772" width="13.83203125" bestFit="1" customWidth="1"/>
    <col min="773" max="773" width="8.83203125" bestFit="1" customWidth="1"/>
    <col min="774" max="774" width="8.33203125" bestFit="1" customWidth="1"/>
    <col min="775" max="775" width="10" customWidth="1"/>
    <col min="776" max="776" width="11" bestFit="1" customWidth="1"/>
    <col min="1025" max="1025" width="5.1640625" customWidth="1"/>
    <col min="1026" max="1026" width="8" customWidth="1"/>
    <col min="1027" max="1027" width="88.5" customWidth="1"/>
    <col min="1028" max="1028" width="13.83203125" bestFit="1" customWidth="1"/>
    <col min="1029" max="1029" width="8.83203125" bestFit="1" customWidth="1"/>
    <col min="1030" max="1030" width="8.33203125" bestFit="1" customWidth="1"/>
    <col min="1031" max="1031" width="10" customWidth="1"/>
    <col min="1032" max="1032" width="11" bestFit="1" customWidth="1"/>
    <col min="1281" max="1281" width="5.1640625" customWidth="1"/>
    <col min="1282" max="1282" width="8" customWidth="1"/>
    <col min="1283" max="1283" width="88.5" customWidth="1"/>
    <col min="1284" max="1284" width="13.83203125" bestFit="1" customWidth="1"/>
    <col min="1285" max="1285" width="8.83203125" bestFit="1" customWidth="1"/>
    <col min="1286" max="1286" width="8.33203125" bestFit="1" customWidth="1"/>
    <col min="1287" max="1287" width="10" customWidth="1"/>
    <col min="1288" max="1288" width="11" bestFit="1" customWidth="1"/>
    <col min="1537" max="1537" width="5.1640625" customWidth="1"/>
    <col min="1538" max="1538" width="8" customWidth="1"/>
    <col min="1539" max="1539" width="88.5" customWidth="1"/>
    <col min="1540" max="1540" width="13.83203125" bestFit="1" customWidth="1"/>
    <col min="1541" max="1541" width="8.83203125" bestFit="1" customWidth="1"/>
    <col min="1542" max="1542" width="8.33203125" bestFit="1" customWidth="1"/>
    <col min="1543" max="1543" width="10" customWidth="1"/>
    <col min="1544" max="1544" width="11" bestFit="1" customWidth="1"/>
    <col min="1793" max="1793" width="5.1640625" customWidth="1"/>
    <col min="1794" max="1794" width="8" customWidth="1"/>
    <col min="1795" max="1795" width="88.5" customWidth="1"/>
    <col min="1796" max="1796" width="13.83203125" bestFit="1" customWidth="1"/>
    <col min="1797" max="1797" width="8.83203125" bestFit="1" customWidth="1"/>
    <col min="1798" max="1798" width="8.33203125" bestFit="1" customWidth="1"/>
    <col min="1799" max="1799" width="10" customWidth="1"/>
    <col min="1800" max="1800" width="11" bestFit="1" customWidth="1"/>
    <col min="2049" max="2049" width="5.1640625" customWidth="1"/>
    <col min="2050" max="2050" width="8" customWidth="1"/>
    <col min="2051" max="2051" width="88.5" customWidth="1"/>
    <col min="2052" max="2052" width="13.83203125" bestFit="1" customWidth="1"/>
    <col min="2053" max="2053" width="8.83203125" bestFit="1" customWidth="1"/>
    <col min="2054" max="2054" width="8.33203125" bestFit="1" customWidth="1"/>
    <col min="2055" max="2055" width="10" customWidth="1"/>
    <col min="2056" max="2056" width="11" bestFit="1" customWidth="1"/>
    <col min="2305" max="2305" width="5.1640625" customWidth="1"/>
    <col min="2306" max="2306" width="8" customWidth="1"/>
    <col min="2307" max="2307" width="88.5" customWidth="1"/>
    <col min="2308" max="2308" width="13.83203125" bestFit="1" customWidth="1"/>
    <col min="2309" max="2309" width="8.83203125" bestFit="1" customWidth="1"/>
    <col min="2310" max="2310" width="8.33203125" bestFit="1" customWidth="1"/>
    <col min="2311" max="2311" width="10" customWidth="1"/>
    <col min="2312" max="2312" width="11" bestFit="1" customWidth="1"/>
    <col min="2561" max="2561" width="5.1640625" customWidth="1"/>
    <col min="2562" max="2562" width="8" customWidth="1"/>
    <col min="2563" max="2563" width="88.5" customWidth="1"/>
    <col min="2564" max="2564" width="13.83203125" bestFit="1" customWidth="1"/>
    <col min="2565" max="2565" width="8.83203125" bestFit="1" customWidth="1"/>
    <col min="2566" max="2566" width="8.33203125" bestFit="1" customWidth="1"/>
    <col min="2567" max="2567" width="10" customWidth="1"/>
    <col min="2568" max="2568" width="11" bestFit="1" customWidth="1"/>
    <col min="2817" max="2817" width="5.1640625" customWidth="1"/>
    <col min="2818" max="2818" width="8" customWidth="1"/>
    <col min="2819" max="2819" width="88.5" customWidth="1"/>
    <col min="2820" max="2820" width="13.83203125" bestFit="1" customWidth="1"/>
    <col min="2821" max="2821" width="8.83203125" bestFit="1" customWidth="1"/>
    <col min="2822" max="2822" width="8.33203125" bestFit="1" customWidth="1"/>
    <col min="2823" max="2823" width="10" customWidth="1"/>
    <col min="2824" max="2824" width="11" bestFit="1" customWidth="1"/>
    <col min="3073" max="3073" width="5.1640625" customWidth="1"/>
    <col min="3074" max="3074" width="8" customWidth="1"/>
    <col min="3075" max="3075" width="88.5" customWidth="1"/>
    <col min="3076" max="3076" width="13.83203125" bestFit="1" customWidth="1"/>
    <col min="3077" max="3077" width="8.83203125" bestFit="1" customWidth="1"/>
    <col min="3078" max="3078" width="8.33203125" bestFit="1" customWidth="1"/>
    <col min="3079" max="3079" width="10" customWidth="1"/>
    <col min="3080" max="3080" width="11" bestFit="1" customWidth="1"/>
    <col min="3329" max="3329" width="5.1640625" customWidth="1"/>
    <col min="3330" max="3330" width="8" customWidth="1"/>
    <col min="3331" max="3331" width="88.5" customWidth="1"/>
    <col min="3332" max="3332" width="13.83203125" bestFit="1" customWidth="1"/>
    <col min="3333" max="3333" width="8.83203125" bestFit="1" customWidth="1"/>
    <col min="3334" max="3334" width="8.33203125" bestFit="1" customWidth="1"/>
    <col min="3335" max="3335" width="10" customWidth="1"/>
    <col min="3336" max="3336" width="11" bestFit="1" customWidth="1"/>
    <col min="3585" max="3585" width="5.1640625" customWidth="1"/>
    <col min="3586" max="3586" width="8" customWidth="1"/>
    <col min="3587" max="3587" width="88.5" customWidth="1"/>
    <col min="3588" max="3588" width="13.83203125" bestFit="1" customWidth="1"/>
    <col min="3589" max="3589" width="8.83203125" bestFit="1" customWidth="1"/>
    <col min="3590" max="3590" width="8.33203125" bestFit="1" customWidth="1"/>
    <col min="3591" max="3591" width="10" customWidth="1"/>
    <col min="3592" max="3592" width="11" bestFit="1" customWidth="1"/>
    <col min="3841" max="3841" width="5.1640625" customWidth="1"/>
    <col min="3842" max="3842" width="8" customWidth="1"/>
    <col min="3843" max="3843" width="88.5" customWidth="1"/>
    <col min="3844" max="3844" width="13.83203125" bestFit="1" customWidth="1"/>
    <col min="3845" max="3845" width="8.83203125" bestFit="1" customWidth="1"/>
    <col min="3846" max="3846" width="8.33203125" bestFit="1" customWidth="1"/>
    <col min="3847" max="3847" width="10" customWidth="1"/>
    <col min="3848" max="3848" width="11" bestFit="1" customWidth="1"/>
    <col min="4097" max="4097" width="5.1640625" customWidth="1"/>
    <col min="4098" max="4098" width="8" customWidth="1"/>
    <col min="4099" max="4099" width="88.5" customWidth="1"/>
    <col min="4100" max="4100" width="13.83203125" bestFit="1" customWidth="1"/>
    <col min="4101" max="4101" width="8.83203125" bestFit="1" customWidth="1"/>
    <col min="4102" max="4102" width="8.33203125" bestFit="1" customWidth="1"/>
    <col min="4103" max="4103" width="10" customWidth="1"/>
    <col min="4104" max="4104" width="11" bestFit="1" customWidth="1"/>
    <col min="4353" max="4353" width="5.1640625" customWidth="1"/>
    <col min="4354" max="4354" width="8" customWidth="1"/>
    <col min="4355" max="4355" width="88.5" customWidth="1"/>
    <col min="4356" max="4356" width="13.83203125" bestFit="1" customWidth="1"/>
    <col min="4357" max="4357" width="8.83203125" bestFit="1" customWidth="1"/>
    <col min="4358" max="4358" width="8.33203125" bestFit="1" customWidth="1"/>
    <col min="4359" max="4359" width="10" customWidth="1"/>
    <col min="4360" max="4360" width="11" bestFit="1" customWidth="1"/>
    <col min="4609" max="4609" width="5.1640625" customWidth="1"/>
    <col min="4610" max="4610" width="8" customWidth="1"/>
    <col min="4611" max="4611" width="88.5" customWidth="1"/>
    <col min="4612" max="4612" width="13.83203125" bestFit="1" customWidth="1"/>
    <col min="4613" max="4613" width="8.83203125" bestFit="1" customWidth="1"/>
    <col min="4614" max="4614" width="8.33203125" bestFit="1" customWidth="1"/>
    <col min="4615" max="4615" width="10" customWidth="1"/>
    <col min="4616" max="4616" width="11" bestFit="1" customWidth="1"/>
    <col min="4865" max="4865" width="5.1640625" customWidth="1"/>
    <col min="4866" max="4866" width="8" customWidth="1"/>
    <col min="4867" max="4867" width="88.5" customWidth="1"/>
    <col min="4868" max="4868" width="13.83203125" bestFit="1" customWidth="1"/>
    <col min="4869" max="4869" width="8.83203125" bestFit="1" customWidth="1"/>
    <col min="4870" max="4870" width="8.33203125" bestFit="1" customWidth="1"/>
    <col min="4871" max="4871" width="10" customWidth="1"/>
    <col min="4872" max="4872" width="11" bestFit="1" customWidth="1"/>
    <col min="5121" max="5121" width="5.1640625" customWidth="1"/>
    <col min="5122" max="5122" width="8" customWidth="1"/>
    <col min="5123" max="5123" width="88.5" customWidth="1"/>
    <col min="5124" max="5124" width="13.83203125" bestFit="1" customWidth="1"/>
    <col min="5125" max="5125" width="8.83203125" bestFit="1" customWidth="1"/>
    <col min="5126" max="5126" width="8.33203125" bestFit="1" customWidth="1"/>
    <col min="5127" max="5127" width="10" customWidth="1"/>
    <col min="5128" max="5128" width="11" bestFit="1" customWidth="1"/>
    <col min="5377" max="5377" width="5.1640625" customWidth="1"/>
    <col min="5378" max="5378" width="8" customWidth="1"/>
    <col min="5379" max="5379" width="88.5" customWidth="1"/>
    <col min="5380" max="5380" width="13.83203125" bestFit="1" customWidth="1"/>
    <col min="5381" max="5381" width="8.83203125" bestFit="1" customWidth="1"/>
    <col min="5382" max="5382" width="8.33203125" bestFit="1" customWidth="1"/>
    <col min="5383" max="5383" width="10" customWidth="1"/>
    <col min="5384" max="5384" width="11" bestFit="1" customWidth="1"/>
    <col min="5633" max="5633" width="5.1640625" customWidth="1"/>
    <col min="5634" max="5634" width="8" customWidth="1"/>
    <col min="5635" max="5635" width="88.5" customWidth="1"/>
    <col min="5636" max="5636" width="13.83203125" bestFit="1" customWidth="1"/>
    <col min="5637" max="5637" width="8.83203125" bestFit="1" customWidth="1"/>
    <col min="5638" max="5638" width="8.33203125" bestFit="1" customWidth="1"/>
    <col min="5639" max="5639" width="10" customWidth="1"/>
    <col min="5640" max="5640" width="11" bestFit="1" customWidth="1"/>
    <col min="5889" max="5889" width="5.1640625" customWidth="1"/>
    <col min="5890" max="5890" width="8" customWidth="1"/>
    <col min="5891" max="5891" width="88.5" customWidth="1"/>
    <col min="5892" max="5892" width="13.83203125" bestFit="1" customWidth="1"/>
    <col min="5893" max="5893" width="8.83203125" bestFit="1" customWidth="1"/>
    <col min="5894" max="5894" width="8.33203125" bestFit="1" customWidth="1"/>
    <col min="5895" max="5895" width="10" customWidth="1"/>
    <col min="5896" max="5896" width="11" bestFit="1" customWidth="1"/>
    <col min="6145" max="6145" width="5.1640625" customWidth="1"/>
    <col min="6146" max="6146" width="8" customWidth="1"/>
    <col min="6147" max="6147" width="88.5" customWidth="1"/>
    <col min="6148" max="6148" width="13.83203125" bestFit="1" customWidth="1"/>
    <col min="6149" max="6149" width="8.83203125" bestFit="1" customWidth="1"/>
    <col min="6150" max="6150" width="8.33203125" bestFit="1" customWidth="1"/>
    <col min="6151" max="6151" width="10" customWidth="1"/>
    <col min="6152" max="6152" width="11" bestFit="1" customWidth="1"/>
    <col min="6401" max="6401" width="5.1640625" customWidth="1"/>
    <col min="6402" max="6402" width="8" customWidth="1"/>
    <col min="6403" max="6403" width="88.5" customWidth="1"/>
    <col min="6404" max="6404" width="13.83203125" bestFit="1" customWidth="1"/>
    <col min="6405" max="6405" width="8.83203125" bestFit="1" customWidth="1"/>
    <col min="6406" max="6406" width="8.33203125" bestFit="1" customWidth="1"/>
    <col min="6407" max="6407" width="10" customWidth="1"/>
    <col min="6408" max="6408" width="11" bestFit="1" customWidth="1"/>
    <col min="6657" max="6657" width="5.1640625" customWidth="1"/>
    <col min="6658" max="6658" width="8" customWidth="1"/>
    <col min="6659" max="6659" width="88.5" customWidth="1"/>
    <col min="6660" max="6660" width="13.83203125" bestFit="1" customWidth="1"/>
    <col min="6661" max="6661" width="8.83203125" bestFit="1" customWidth="1"/>
    <col min="6662" max="6662" width="8.33203125" bestFit="1" customWidth="1"/>
    <col min="6663" max="6663" width="10" customWidth="1"/>
    <col min="6664" max="6664" width="11" bestFit="1" customWidth="1"/>
    <col min="6913" max="6913" width="5.1640625" customWidth="1"/>
    <col min="6914" max="6914" width="8" customWidth="1"/>
    <col min="6915" max="6915" width="88.5" customWidth="1"/>
    <col min="6916" max="6916" width="13.83203125" bestFit="1" customWidth="1"/>
    <col min="6917" max="6917" width="8.83203125" bestFit="1" customWidth="1"/>
    <col min="6918" max="6918" width="8.33203125" bestFit="1" customWidth="1"/>
    <col min="6919" max="6919" width="10" customWidth="1"/>
    <col min="6920" max="6920" width="11" bestFit="1" customWidth="1"/>
    <col min="7169" max="7169" width="5.1640625" customWidth="1"/>
    <col min="7170" max="7170" width="8" customWidth="1"/>
    <col min="7171" max="7171" width="88.5" customWidth="1"/>
    <col min="7172" max="7172" width="13.83203125" bestFit="1" customWidth="1"/>
    <col min="7173" max="7173" width="8.83203125" bestFit="1" customWidth="1"/>
    <col min="7174" max="7174" width="8.33203125" bestFit="1" customWidth="1"/>
    <col min="7175" max="7175" width="10" customWidth="1"/>
    <col min="7176" max="7176" width="11" bestFit="1" customWidth="1"/>
    <col min="7425" max="7425" width="5.1640625" customWidth="1"/>
    <col min="7426" max="7426" width="8" customWidth="1"/>
    <col min="7427" max="7427" width="88.5" customWidth="1"/>
    <col min="7428" max="7428" width="13.83203125" bestFit="1" customWidth="1"/>
    <col min="7429" max="7429" width="8.83203125" bestFit="1" customWidth="1"/>
    <col min="7430" max="7430" width="8.33203125" bestFit="1" customWidth="1"/>
    <col min="7431" max="7431" width="10" customWidth="1"/>
    <col min="7432" max="7432" width="11" bestFit="1" customWidth="1"/>
    <col min="7681" max="7681" width="5.1640625" customWidth="1"/>
    <col min="7682" max="7682" width="8" customWidth="1"/>
    <col min="7683" max="7683" width="88.5" customWidth="1"/>
    <col min="7684" max="7684" width="13.83203125" bestFit="1" customWidth="1"/>
    <col min="7685" max="7685" width="8.83203125" bestFit="1" customWidth="1"/>
    <col min="7686" max="7686" width="8.33203125" bestFit="1" customWidth="1"/>
    <col min="7687" max="7687" width="10" customWidth="1"/>
    <col min="7688" max="7688" width="11" bestFit="1" customWidth="1"/>
    <col min="7937" max="7937" width="5.1640625" customWidth="1"/>
    <col min="7938" max="7938" width="8" customWidth="1"/>
    <col min="7939" max="7939" width="88.5" customWidth="1"/>
    <col min="7940" max="7940" width="13.83203125" bestFit="1" customWidth="1"/>
    <col min="7941" max="7941" width="8.83203125" bestFit="1" customWidth="1"/>
    <col min="7942" max="7942" width="8.33203125" bestFit="1" customWidth="1"/>
    <col min="7943" max="7943" width="10" customWidth="1"/>
    <col min="7944" max="7944" width="11" bestFit="1" customWidth="1"/>
    <col min="8193" max="8193" width="5.1640625" customWidth="1"/>
    <col min="8194" max="8194" width="8" customWidth="1"/>
    <col min="8195" max="8195" width="88.5" customWidth="1"/>
    <col min="8196" max="8196" width="13.83203125" bestFit="1" customWidth="1"/>
    <col min="8197" max="8197" width="8.83203125" bestFit="1" customWidth="1"/>
    <col min="8198" max="8198" width="8.33203125" bestFit="1" customWidth="1"/>
    <col min="8199" max="8199" width="10" customWidth="1"/>
    <col min="8200" max="8200" width="11" bestFit="1" customWidth="1"/>
    <col min="8449" max="8449" width="5.1640625" customWidth="1"/>
    <col min="8450" max="8450" width="8" customWidth="1"/>
    <col min="8451" max="8451" width="88.5" customWidth="1"/>
    <col min="8452" max="8452" width="13.83203125" bestFit="1" customWidth="1"/>
    <col min="8453" max="8453" width="8.83203125" bestFit="1" customWidth="1"/>
    <col min="8454" max="8454" width="8.33203125" bestFit="1" customWidth="1"/>
    <col min="8455" max="8455" width="10" customWidth="1"/>
    <col min="8456" max="8456" width="11" bestFit="1" customWidth="1"/>
    <col min="8705" max="8705" width="5.1640625" customWidth="1"/>
    <col min="8706" max="8706" width="8" customWidth="1"/>
    <col min="8707" max="8707" width="88.5" customWidth="1"/>
    <col min="8708" max="8708" width="13.83203125" bestFit="1" customWidth="1"/>
    <col min="8709" max="8709" width="8.83203125" bestFit="1" customWidth="1"/>
    <col min="8710" max="8710" width="8.33203125" bestFit="1" customWidth="1"/>
    <col min="8711" max="8711" width="10" customWidth="1"/>
    <col min="8712" max="8712" width="11" bestFit="1" customWidth="1"/>
    <col min="8961" max="8961" width="5.1640625" customWidth="1"/>
    <col min="8962" max="8962" width="8" customWidth="1"/>
    <col min="8963" max="8963" width="88.5" customWidth="1"/>
    <col min="8964" max="8964" width="13.83203125" bestFit="1" customWidth="1"/>
    <col min="8965" max="8965" width="8.83203125" bestFit="1" customWidth="1"/>
    <col min="8966" max="8966" width="8.33203125" bestFit="1" customWidth="1"/>
    <col min="8967" max="8967" width="10" customWidth="1"/>
    <col min="8968" max="8968" width="11" bestFit="1" customWidth="1"/>
    <col min="9217" max="9217" width="5.1640625" customWidth="1"/>
    <col min="9218" max="9218" width="8" customWidth="1"/>
    <col min="9219" max="9219" width="88.5" customWidth="1"/>
    <col min="9220" max="9220" width="13.83203125" bestFit="1" customWidth="1"/>
    <col min="9221" max="9221" width="8.83203125" bestFit="1" customWidth="1"/>
    <col min="9222" max="9222" width="8.33203125" bestFit="1" customWidth="1"/>
    <col min="9223" max="9223" width="10" customWidth="1"/>
    <col min="9224" max="9224" width="11" bestFit="1" customWidth="1"/>
    <col min="9473" max="9473" width="5.1640625" customWidth="1"/>
    <col min="9474" max="9474" width="8" customWidth="1"/>
    <col min="9475" max="9475" width="88.5" customWidth="1"/>
    <col min="9476" max="9476" width="13.83203125" bestFit="1" customWidth="1"/>
    <col min="9477" max="9477" width="8.83203125" bestFit="1" customWidth="1"/>
    <col min="9478" max="9478" width="8.33203125" bestFit="1" customWidth="1"/>
    <col min="9479" max="9479" width="10" customWidth="1"/>
    <col min="9480" max="9480" width="11" bestFit="1" customWidth="1"/>
    <col min="9729" max="9729" width="5.1640625" customWidth="1"/>
    <col min="9730" max="9730" width="8" customWidth="1"/>
    <col min="9731" max="9731" width="88.5" customWidth="1"/>
    <col min="9732" max="9732" width="13.83203125" bestFit="1" customWidth="1"/>
    <col min="9733" max="9733" width="8.83203125" bestFit="1" customWidth="1"/>
    <col min="9734" max="9734" width="8.33203125" bestFit="1" customWidth="1"/>
    <col min="9735" max="9735" width="10" customWidth="1"/>
    <col min="9736" max="9736" width="11" bestFit="1" customWidth="1"/>
    <col min="9985" max="9985" width="5.1640625" customWidth="1"/>
    <col min="9986" max="9986" width="8" customWidth="1"/>
    <col min="9987" max="9987" width="88.5" customWidth="1"/>
    <col min="9988" max="9988" width="13.83203125" bestFit="1" customWidth="1"/>
    <col min="9989" max="9989" width="8.83203125" bestFit="1" customWidth="1"/>
    <col min="9990" max="9990" width="8.33203125" bestFit="1" customWidth="1"/>
    <col min="9991" max="9991" width="10" customWidth="1"/>
    <col min="9992" max="9992" width="11" bestFit="1" customWidth="1"/>
    <col min="10241" max="10241" width="5.1640625" customWidth="1"/>
    <col min="10242" max="10242" width="8" customWidth="1"/>
    <col min="10243" max="10243" width="88.5" customWidth="1"/>
    <col min="10244" max="10244" width="13.83203125" bestFit="1" customWidth="1"/>
    <col min="10245" max="10245" width="8.83203125" bestFit="1" customWidth="1"/>
    <col min="10246" max="10246" width="8.33203125" bestFit="1" customWidth="1"/>
    <col min="10247" max="10247" width="10" customWidth="1"/>
    <col min="10248" max="10248" width="11" bestFit="1" customWidth="1"/>
    <col min="10497" max="10497" width="5.1640625" customWidth="1"/>
    <col min="10498" max="10498" width="8" customWidth="1"/>
    <col min="10499" max="10499" width="88.5" customWidth="1"/>
    <col min="10500" max="10500" width="13.83203125" bestFit="1" customWidth="1"/>
    <col min="10501" max="10501" width="8.83203125" bestFit="1" customWidth="1"/>
    <col min="10502" max="10502" width="8.33203125" bestFit="1" customWidth="1"/>
    <col min="10503" max="10503" width="10" customWidth="1"/>
    <col min="10504" max="10504" width="11" bestFit="1" customWidth="1"/>
    <col min="10753" max="10753" width="5.1640625" customWidth="1"/>
    <col min="10754" max="10754" width="8" customWidth="1"/>
    <col min="10755" max="10755" width="88.5" customWidth="1"/>
    <col min="10756" max="10756" width="13.83203125" bestFit="1" customWidth="1"/>
    <col min="10757" max="10757" width="8.83203125" bestFit="1" customWidth="1"/>
    <col min="10758" max="10758" width="8.33203125" bestFit="1" customWidth="1"/>
    <col min="10759" max="10759" width="10" customWidth="1"/>
    <col min="10760" max="10760" width="11" bestFit="1" customWidth="1"/>
    <col min="11009" max="11009" width="5.1640625" customWidth="1"/>
    <col min="11010" max="11010" width="8" customWidth="1"/>
    <col min="11011" max="11011" width="88.5" customWidth="1"/>
    <col min="11012" max="11012" width="13.83203125" bestFit="1" customWidth="1"/>
    <col min="11013" max="11013" width="8.83203125" bestFit="1" customWidth="1"/>
    <col min="11014" max="11014" width="8.33203125" bestFit="1" customWidth="1"/>
    <col min="11015" max="11015" width="10" customWidth="1"/>
    <col min="11016" max="11016" width="11" bestFit="1" customWidth="1"/>
    <col min="11265" max="11265" width="5.1640625" customWidth="1"/>
    <col min="11266" max="11266" width="8" customWidth="1"/>
    <col min="11267" max="11267" width="88.5" customWidth="1"/>
    <col min="11268" max="11268" width="13.83203125" bestFit="1" customWidth="1"/>
    <col min="11269" max="11269" width="8.83203125" bestFit="1" customWidth="1"/>
    <col min="11270" max="11270" width="8.33203125" bestFit="1" customWidth="1"/>
    <col min="11271" max="11271" width="10" customWidth="1"/>
    <col min="11272" max="11272" width="11" bestFit="1" customWidth="1"/>
    <col min="11521" max="11521" width="5.1640625" customWidth="1"/>
    <col min="11522" max="11522" width="8" customWidth="1"/>
    <col min="11523" max="11523" width="88.5" customWidth="1"/>
    <col min="11524" max="11524" width="13.83203125" bestFit="1" customWidth="1"/>
    <col min="11525" max="11525" width="8.83203125" bestFit="1" customWidth="1"/>
    <col min="11526" max="11526" width="8.33203125" bestFit="1" customWidth="1"/>
    <col min="11527" max="11527" width="10" customWidth="1"/>
    <col min="11528" max="11528" width="11" bestFit="1" customWidth="1"/>
    <col min="11777" max="11777" width="5.1640625" customWidth="1"/>
    <col min="11778" max="11778" width="8" customWidth="1"/>
    <col min="11779" max="11779" width="88.5" customWidth="1"/>
    <col min="11780" max="11780" width="13.83203125" bestFit="1" customWidth="1"/>
    <col min="11781" max="11781" width="8.83203125" bestFit="1" customWidth="1"/>
    <col min="11782" max="11782" width="8.33203125" bestFit="1" customWidth="1"/>
    <col min="11783" max="11783" width="10" customWidth="1"/>
    <col min="11784" max="11784" width="11" bestFit="1" customWidth="1"/>
    <col min="12033" max="12033" width="5.1640625" customWidth="1"/>
    <col min="12034" max="12034" width="8" customWidth="1"/>
    <col min="12035" max="12035" width="88.5" customWidth="1"/>
    <col min="12036" max="12036" width="13.83203125" bestFit="1" customWidth="1"/>
    <col min="12037" max="12037" width="8.83203125" bestFit="1" customWidth="1"/>
    <col min="12038" max="12038" width="8.33203125" bestFit="1" customWidth="1"/>
    <col min="12039" max="12039" width="10" customWidth="1"/>
    <col min="12040" max="12040" width="11" bestFit="1" customWidth="1"/>
    <col min="12289" max="12289" width="5.1640625" customWidth="1"/>
    <col min="12290" max="12290" width="8" customWidth="1"/>
    <col min="12291" max="12291" width="88.5" customWidth="1"/>
    <col min="12292" max="12292" width="13.83203125" bestFit="1" customWidth="1"/>
    <col min="12293" max="12293" width="8.83203125" bestFit="1" customWidth="1"/>
    <col min="12294" max="12294" width="8.33203125" bestFit="1" customWidth="1"/>
    <col min="12295" max="12295" width="10" customWidth="1"/>
    <col min="12296" max="12296" width="11" bestFit="1" customWidth="1"/>
    <col min="12545" max="12545" width="5.1640625" customWidth="1"/>
    <col min="12546" max="12546" width="8" customWidth="1"/>
    <col min="12547" max="12547" width="88.5" customWidth="1"/>
    <col min="12548" max="12548" width="13.83203125" bestFit="1" customWidth="1"/>
    <col min="12549" max="12549" width="8.83203125" bestFit="1" customWidth="1"/>
    <col min="12550" max="12550" width="8.33203125" bestFit="1" customWidth="1"/>
    <col min="12551" max="12551" width="10" customWidth="1"/>
    <col min="12552" max="12552" width="11" bestFit="1" customWidth="1"/>
    <col min="12801" max="12801" width="5.1640625" customWidth="1"/>
    <col min="12802" max="12802" width="8" customWidth="1"/>
    <col min="12803" max="12803" width="88.5" customWidth="1"/>
    <col min="12804" max="12804" width="13.83203125" bestFit="1" customWidth="1"/>
    <col min="12805" max="12805" width="8.83203125" bestFit="1" customWidth="1"/>
    <col min="12806" max="12806" width="8.33203125" bestFit="1" customWidth="1"/>
    <col min="12807" max="12807" width="10" customWidth="1"/>
    <col min="12808" max="12808" width="11" bestFit="1" customWidth="1"/>
    <col min="13057" max="13057" width="5.1640625" customWidth="1"/>
    <col min="13058" max="13058" width="8" customWidth="1"/>
    <col min="13059" max="13059" width="88.5" customWidth="1"/>
    <col min="13060" max="13060" width="13.83203125" bestFit="1" customWidth="1"/>
    <col min="13061" max="13061" width="8.83203125" bestFit="1" customWidth="1"/>
    <col min="13062" max="13062" width="8.33203125" bestFit="1" customWidth="1"/>
    <col min="13063" max="13063" width="10" customWidth="1"/>
    <col min="13064" max="13064" width="11" bestFit="1" customWidth="1"/>
    <col min="13313" max="13313" width="5.1640625" customWidth="1"/>
    <col min="13314" max="13314" width="8" customWidth="1"/>
    <col min="13315" max="13315" width="88.5" customWidth="1"/>
    <col min="13316" max="13316" width="13.83203125" bestFit="1" customWidth="1"/>
    <col min="13317" max="13317" width="8.83203125" bestFit="1" customWidth="1"/>
    <col min="13318" max="13318" width="8.33203125" bestFit="1" customWidth="1"/>
    <col min="13319" max="13319" width="10" customWidth="1"/>
    <col min="13320" max="13320" width="11" bestFit="1" customWidth="1"/>
    <col min="13569" max="13569" width="5.1640625" customWidth="1"/>
    <col min="13570" max="13570" width="8" customWidth="1"/>
    <col min="13571" max="13571" width="88.5" customWidth="1"/>
    <col min="13572" max="13572" width="13.83203125" bestFit="1" customWidth="1"/>
    <col min="13573" max="13573" width="8.83203125" bestFit="1" customWidth="1"/>
    <col min="13574" max="13574" width="8.33203125" bestFit="1" customWidth="1"/>
    <col min="13575" max="13575" width="10" customWidth="1"/>
    <col min="13576" max="13576" width="11" bestFit="1" customWidth="1"/>
    <col min="13825" max="13825" width="5.1640625" customWidth="1"/>
    <col min="13826" max="13826" width="8" customWidth="1"/>
    <col min="13827" max="13827" width="88.5" customWidth="1"/>
    <col min="13828" max="13828" width="13.83203125" bestFit="1" customWidth="1"/>
    <col min="13829" max="13829" width="8.83203125" bestFit="1" customWidth="1"/>
    <col min="13830" max="13830" width="8.33203125" bestFit="1" customWidth="1"/>
    <col min="13831" max="13831" width="10" customWidth="1"/>
    <col min="13832" max="13832" width="11" bestFit="1" customWidth="1"/>
    <col min="14081" max="14081" width="5.1640625" customWidth="1"/>
    <col min="14082" max="14082" width="8" customWidth="1"/>
    <col min="14083" max="14083" width="88.5" customWidth="1"/>
    <col min="14084" max="14084" width="13.83203125" bestFit="1" customWidth="1"/>
    <col min="14085" max="14085" width="8.83203125" bestFit="1" customWidth="1"/>
    <col min="14086" max="14086" width="8.33203125" bestFit="1" customWidth="1"/>
    <col min="14087" max="14087" width="10" customWidth="1"/>
    <col min="14088" max="14088" width="11" bestFit="1" customWidth="1"/>
    <col min="14337" max="14337" width="5.1640625" customWidth="1"/>
    <col min="14338" max="14338" width="8" customWidth="1"/>
    <col min="14339" max="14339" width="88.5" customWidth="1"/>
    <col min="14340" max="14340" width="13.83203125" bestFit="1" customWidth="1"/>
    <col min="14341" max="14341" width="8.83203125" bestFit="1" customWidth="1"/>
    <col min="14342" max="14342" width="8.33203125" bestFit="1" customWidth="1"/>
    <col min="14343" max="14343" width="10" customWidth="1"/>
    <col min="14344" max="14344" width="11" bestFit="1" customWidth="1"/>
    <col min="14593" max="14593" width="5.1640625" customWidth="1"/>
    <col min="14594" max="14594" width="8" customWidth="1"/>
    <col min="14595" max="14595" width="88.5" customWidth="1"/>
    <col min="14596" max="14596" width="13.83203125" bestFit="1" customWidth="1"/>
    <col min="14597" max="14597" width="8.83203125" bestFit="1" customWidth="1"/>
    <col min="14598" max="14598" width="8.33203125" bestFit="1" customWidth="1"/>
    <col min="14599" max="14599" width="10" customWidth="1"/>
    <col min="14600" max="14600" width="11" bestFit="1" customWidth="1"/>
    <col min="14849" max="14849" width="5.1640625" customWidth="1"/>
    <col min="14850" max="14850" width="8" customWidth="1"/>
    <col min="14851" max="14851" width="88.5" customWidth="1"/>
    <col min="14852" max="14852" width="13.83203125" bestFit="1" customWidth="1"/>
    <col min="14853" max="14853" width="8.83203125" bestFit="1" customWidth="1"/>
    <col min="14854" max="14854" width="8.33203125" bestFit="1" customWidth="1"/>
    <col min="14855" max="14855" width="10" customWidth="1"/>
    <col min="14856" max="14856" width="11" bestFit="1" customWidth="1"/>
    <col min="15105" max="15105" width="5.1640625" customWidth="1"/>
    <col min="15106" max="15106" width="8" customWidth="1"/>
    <col min="15107" max="15107" width="88.5" customWidth="1"/>
    <col min="15108" max="15108" width="13.83203125" bestFit="1" customWidth="1"/>
    <col min="15109" max="15109" width="8.83203125" bestFit="1" customWidth="1"/>
    <col min="15110" max="15110" width="8.33203125" bestFit="1" customWidth="1"/>
    <col min="15111" max="15111" width="10" customWidth="1"/>
    <col min="15112" max="15112" width="11" bestFit="1" customWidth="1"/>
    <col min="15361" max="15361" width="5.1640625" customWidth="1"/>
    <col min="15362" max="15362" width="8" customWidth="1"/>
    <col min="15363" max="15363" width="88.5" customWidth="1"/>
    <col min="15364" max="15364" width="13.83203125" bestFit="1" customWidth="1"/>
    <col min="15365" max="15365" width="8.83203125" bestFit="1" customWidth="1"/>
    <col min="15366" max="15366" width="8.33203125" bestFit="1" customWidth="1"/>
    <col min="15367" max="15367" width="10" customWidth="1"/>
    <col min="15368" max="15368" width="11" bestFit="1" customWidth="1"/>
    <col min="15617" max="15617" width="5.1640625" customWidth="1"/>
    <col min="15618" max="15618" width="8" customWidth="1"/>
    <col min="15619" max="15619" width="88.5" customWidth="1"/>
    <col min="15620" max="15620" width="13.83203125" bestFit="1" customWidth="1"/>
    <col min="15621" max="15621" width="8.83203125" bestFit="1" customWidth="1"/>
    <col min="15622" max="15622" width="8.33203125" bestFit="1" customWidth="1"/>
    <col min="15623" max="15623" width="10" customWidth="1"/>
    <col min="15624" max="15624" width="11" bestFit="1" customWidth="1"/>
    <col min="15873" max="15873" width="5.1640625" customWidth="1"/>
    <col min="15874" max="15874" width="8" customWidth="1"/>
    <col min="15875" max="15875" width="88.5" customWidth="1"/>
    <col min="15876" max="15876" width="13.83203125" bestFit="1" customWidth="1"/>
    <col min="15877" max="15877" width="8.83203125" bestFit="1" customWidth="1"/>
    <col min="15878" max="15878" width="8.33203125" bestFit="1" customWidth="1"/>
    <col min="15879" max="15879" width="10" customWidth="1"/>
    <col min="15880" max="15880" width="11" bestFit="1" customWidth="1"/>
    <col min="16129" max="16129" width="5.1640625" customWidth="1"/>
    <col min="16130" max="16130" width="8" customWidth="1"/>
    <col min="16131" max="16131" width="88.5" customWidth="1"/>
    <col min="16132" max="16132" width="13.83203125" bestFit="1" customWidth="1"/>
    <col min="16133" max="16133" width="8.83203125" bestFit="1" customWidth="1"/>
    <col min="16134" max="16134" width="8.33203125" bestFit="1" customWidth="1"/>
    <col min="16135" max="16135" width="10" customWidth="1"/>
    <col min="16136" max="16136" width="11" bestFit="1" customWidth="1"/>
  </cols>
  <sheetData>
    <row r="1" spans="1:8" ht="34.5" thickBot="1">
      <c r="A1" s="226" t="s">
        <v>1545</v>
      </c>
      <c r="B1" s="227" t="s">
        <v>1546</v>
      </c>
      <c r="C1" s="227" t="s">
        <v>57</v>
      </c>
      <c r="D1" s="227" t="s">
        <v>1547</v>
      </c>
      <c r="E1" s="227" t="s">
        <v>1548</v>
      </c>
      <c r="F1" s="227" t="s">
        <v>161</v>
      </c>
      <c r="G1" s="228" t="s">
        <v>1549</v>
      </c>
      <c r="H1" s="229" t="s">
        <v>1550</v>
      </c>
    </row>
    <row r="2" spans="1:8" ht="34.5" thickBot="1">
      <c r="A2" s="342">
        <v>1</v>
      </c>
      <c r="B2" s="343" t="s">
        <v>1939</v>
      </c>
      <c r="C2" s="344" t="s">
        <v>1940</v>
      </c>
      <c r="D2" s="345"/>
      <c r="E2" s="345" t="s">
        <v>1621</v>
      </c>
      <c r="F2" s="345">
        <v>1</v>
      </c>
      <c r="G2" s="346"/>
      <c r="H2" s="347">
        <f>F2*G2</f>
        <v>0</v>
      </c>
    </row>
    <row r="3" spans="1:8" ht="12.75" customHeight="1">
      <c r="A3" s="485">
        <v>2</v>
      </c>
      <c r="B3" s="488" t="s">
        <v>1939</v>
      </c>
      <c r="C3" s="348" t="s">
        <v>1941</v>
      </c>
      <c r="D3" s="491"/>
      <c r="E3" s="491" t="s">
        <v>1621</v>
      </c>
      <c r="F3" s="491">
        <v>1</v>
      </c>
      <c r="G3" s="494"/>
      <c r="H3" s="520">
        <f>F3*G3</f>
        <v>0</v>
      </c>
    </row>
    <row r="4" spans="1:8" ht="22.5">
      <c r="A4" s="486"/>
      <c r="B4" s="489"/>
      <c r="C4" s="349" t="s">
        <v>1942</v>
      </c>
      <c r="D4" s="492"/>
      <c r="E4" s="492"/>
      <c r="F4" s="492"/>
      <c r="G4" s="495"/>
      <c r="H4" s="521"/>
    </row>
    <row r="5" spans="1:8">
      <c r="A5" s="486"/>
      <c r="B5" s="489"/>
      <c r="C5" s="349" t="s">
        <v>1943</v>
      </c>
      <c r="D5" s="492"/>
      <c r="E5" s="492"/>
      <c r="F5" s="492"/>
      <c r="G5" s="495"/>
      <c r="H5" s="521"/>
    </row>
    <row r="6" spans="1:8" ht="33.75">
      <c r="A6" s="486"/>
      <c r="B6" s="489"/>
      <c r="C6" s="349" t="s">
        <v>1944</v>
      </c>
      <c r="D6" s="492"/>
      <c r="E6" s="492"/>
      <c r="F6" s="492"/>
      <c r="G6" s="495"/>
      <c r="H6" s="521"/>
    </row>
    <row r="7" spans="1:8" ht="22.5">
      <c r="A7" s="486"/>
      <c r="B7" s="489"/>
      <c r="C7" s="349" t="s">
        <v>1945</v>
      </c>
      <c r="D7" s="492"/>
      <c r="E7" s="492"/>
      <c r="F7" s="492"/>
      <c r="G7" s="495"/>
      <c r="H7" s="521"/>
    </row>
    <row r="8" spans="1:8">
      <c r="A8" s="486"/>
      <c r="B8" s="489"/>
      <c r="C8" s="349" t="s">
        <v>1946</v>
      </c>
      <c r="D8" s="492"/>
      <c r="E8" s="492"/>
      <c r="F8" s="492"/>
      <c r="G8" s="495"/>
      <c r="H8" s="521"/>
    </row>
    <row r="9" spans="1:8">
      <c r="A9" s="486"/>
      <c r="B9" s="489"/>
      <c r="C9" s="349" t="s">
        <v>1947</v>
      </c>
      <c r="D9" s="492"/>
      <c r="E9" s="492"/>
      <c r="F9" s="492"/>
      <c r="G9" s="495"/>
      <c r="H9" s="521"/>
    </row>
    <row r="10" spans="1:8" ht="12" thickBot="1">
      <c r="A10" s="487"/>
      <c r="B10" s="490"/>
      <c r="C10" s="350" t="s">
        <v>1948</v>
      </c>
      <c r="D10" s="493"/>
      <c r="E10" s="493"/>
      <c r="F10" s="493"/>
      <c r="G10" s="496"/>
      <c r="H10" s="522"/>
    </row>
    <row r="11" spans="1:8" ht="23.25" thickBot="1">
      <c r="A11" s="342">
        <v>3</v>
      </c>
      <c r="B11" s="343" t="s">
        <v>1939</v>
      </c>
      <c r="C11" s="351" t="s">
        <v>1949</v>
      </c>
      <c r="D11" s="345"/>
      <c r="E11" s="345" t="s">
        <v>1950</v>
      </c>
      <c r="F11" s="345">
        <v>1</v>
      </c>
      <c r="G11" s="346"/>
      <c r="H11" s="347">
        <f>F11*G11</f>
        <v>0</v>
      </c>
    </row>
    <row r="12" spans="1:8" ht="57" thickBot="1">
      <c r="A12" s="352">
        <v>4</v>
      </c>
      <c r="B12" s="353" t="s">
        <v>1951</v>
      </c>
      <c r="C12" s="354" t="s">
        <v>1952</v>
      </c>
      <c r="D12" s="355"/>
      <c r="E12" s="356" t="s">
        <v>1621</v>
      </c>
      <c r="F12" s="357">
        <v>1</v>
      </c>
      <c r="G12" s="358"/>
      <c r="H12" s="359">
        <f>F12*G12</f>
        <v>0</v>
      </c>
    </row>
    <row r="13" spans="1:8" ht="35.25" customHeight="1">
      <c r="A13" s="470">
        <v>5</v>
      </c>
      <c r="B13" s="473" t="s">
        <v>1953</v>
      </c>
      <c r="C13" s="360" t="s">
        <v>1954</v>
      </c>
      <c r="D13" s="476"/>
      <c r="E13" s="476" t="s">
        <v>1955</v>
      </c>
      <c r="F13" s="476">
        <v>1</v>
      </c>
      <c r="G13" s="479"/>
      <c r="H13" s="482">
        <f>F13*G13</f>
        <v>0</v>
      </c>
    </row>
    <row r="14" spans="1:8">
      <c r="A14" s="471"/>
      <c r="B14" s="474"/>
      <c r="C14" s="361" t="s">
        <v>1956</v>
      </c>
      <c r="D14" s="477"/>
      <c r="E14" s="477"/>
      <c r="F14" s="477"/>
      <c r="G14" s="480"/>
      <c r="H14" s="483"/>
    </row>
    <row r="15" spans="1:8" ht="22.5">
      <c r="A15" s="471"/>
      <c r="B15" s="474"/>
      <c r="C15" s="362" t="s">
        <v>1957</v>
      </c>
      <c r="D15" s="477"/>
      <c r="E15" s="477"/>
      <c r="F15" s="477"/>
      <c r="G15" s="480"/>
      <c r="H15" s="483"/>
    </row>
    <row r="16" spans="1:8">
      <c r="A16" s="471"/>
      <c r="B16" s="474"/>
      <c r="C16" s="361" t="s">
        <v>1958</v>
      </c>
      <c r="D16" s="477"/>
      <c r="E16" s="477"/>
      <c r="F16" s="477"/>
      <c r="G16" s="480"/>
      <c r="H16" s="483"/>
    </row>
    <row r="17" spans="1:8">
      <c r="A17" s="471"/>
      <c r="B17" s="474"/>
      <c r="C17" s="361" t="s">
        <v>1959</v>
      </c>
      <c r="D17" s="477"/>
      <c r="E17" s="477"/>
      <c r="F17" s="477"/>
      <c r="G17" s="480"/>
      <c r="H17" s="483"/>
    </row>
    <row r="18" spans="1:8">
      <c r="A18" s="471"/>
      <c r="B18" s="474"/>
      <c r="C18" s="361" t="s">
        <v>1960</v>
      </c>
      <c r="D18" s="477"/>
      <c r="E18" s="477"/>
      <c r="F18" s="477"/>
      <c r="G18" s="480"/>
      <c r="H18" s="483"/>
    </row>
    <row r="19" spans="1:8" ht="22.5">
      <c r="A19" s="471"/>
      <c r="B19" s="474"/>
      <c r="C19" s="362" t="s">
        <v>1961</v>
      </c>
      <c r="D19" s="477"/>
      <c r="E19" s="477"/>
      <c r="F19" s="477"/>
      <c r="G19" s="480"/>
      <c r="H19" s="483"/>
    </row>
    <row r="20" spans="1:8">
      <c r="A20" s="471"/>
      <c r="B20" s="474"/>
      <c r="C20" s="361" t="s">
        <v>1962</v>
      </c>
      <c r="D20" s="477"/>
      <c r="E20" s="477"/>
      <c r="F20" s="477"/>
      <c r="G20" s="480"/>
      <c r="H20" s="483"/>
    </row>
    <row r="21" spans="1:8">
      <c r="A21" s="471"/>
      <c r="B21" s="474"/>
      <c r="C21" s="361" t="s">
        <v>1963</v>
      </c>
      <c r="D21" s="477"/>
      <c r="E21" s="477"/>
      <c r="F21" s="477"/>
      <c r="G21" s="480"/>
      <c r="H21" s="483"/>
    </row>
    <row r="22" spans="1:8" ht="12" thickBot="1">
      <c r="A22" s="472"/>
      <c r="B22" s="475"/>
      <c r="C22" s="363" t="s">
        <v>1964</v>
      </c>
      <c r="D22" s="478"/>
      <c r="E22" s="478"/>
      <c r="F22" s="478"/>
      <c r="G22" s="481"/>
      <c r="H22" s="484"/>
    </row>
    <row r="23" spans="1:8" ht="45">
      <c r="A23" s="497">
        <v>6</v>
      </c>
      <c r="B23" s="499" t="s">
        <v>1965</v>
      </c>
      <c r="C23" s="364" t="s">
        <v>1966</v>
      </c>
      <c r="D23" s="501"/>
      <c r="E23" s="503" t="s">
        <v>1508</v>
      </c>
      <c r="F23" s="503">
        <v>1</v>
      </c>
      <c r="G23" s="511"/>
      <c r="H23" s="521">
        <f>F23*G23</f>
        <v>0</v>
      </c>
    </row>
    <row r="24" spans="1:8" ht="22.5">
      <c r="A24" s="497"/>
      <c r="B24" s="499"/>
      <c r="C24" s="236" t="s">
        <v>1967</v>
      </c>
      <c r="D24" s="501"/>
      <c r="E24" s="503"/>
      <c r="F24" s="503"/>
      <c r="G24" s="511"/>
      <c r="H24" s="521"/>
    </row>
    <row r="25" spans="1:8">
      <c r="A25" s="497"/>
      <c r="B25" s="499"/>
      <c r="C25" s="236" t="s">
        <v>1968</v>
      </c>
      <c r="D25" s="501"/>
      <c r="E25" s="503"/>
      <c r="F25" s="503"/>
      <c r="G25" s="511"/>
      <c r="H25" s="521"/>
    </row>
    <row r="26" spans="1:8">
      <c r="A26" s="497"/>
      <c r="B26" s="499"/>
      <c r="C26" s="365" t="s">
        <v>1969</v>
      </c>
      <c r="D26" s="501"/>
      <c r="E26" s="503"/>
      <c r="F26" s="503"/>
      <c r="G26" s="511"/>
      <c r="H26" s="521"/>
    </row>
    <row r="27" spans="1:8">
      <c r="A27" s="497"/>
      <c r="B27" s="499"/>
      <c r="C27" s="361" t="s">
        <v>1970</v>
      </c>
      <c r="D27" s="501"/>
      <c r="E27" s="503"/>
      <c r="F27" s="503"/>
      <c r="G27" s="511"/>
      <c r="H27" s="521"/>
    </row>
    <row r="28" spans="1:8">
      <c r="A28" s="497"/>
      <c r="B28" s="499"/>
      <c r="C28" s="365" t="s">
        <v>1971</v>
      </c>
      <c r="D28" s="501"/>
      <c r="E28" s="503"/>
      <c r="F28" s="503"/>
      <c r="G28" s="511"/>
      <c r="H28" s="521"/>
    </row>
    <row r="29" spans="1:8" ht="12.75" customHeight="1">
      <c r="A29" s="498"/>
      <c r="B29" s="500"/>
      <c r="C29" s="236" t="s">
        <v>1972</v>
      </c>
      <c r="D29" s="501"/>
      <c r="E29" s="503"/>
      <c r="F29" s="503"/>
      <c r="G29" s="511"/>
      <c r="H29" s="521"/>
    </row>
    <row r="30" spans="1:8" ht="12.75" customHeight="1">
      <c r="A30" s="505">
        <v>6</v>
      </c>
      <c r="B30" s="507" t="s">
        <v>1965</v>
      </c>
      <c r="C30" s="236" t="s">
        <v>1973</v>
      </c>
      <c r="D30" s="501"/>
      <c r="E30" s="503"/>
      <c r="F30" s="503"/>
      <c r="G30" s="511"/>
      <c r="H30" s="521"/>
    </row>
    <row r="31" spans="1:8" ht="12.75" customHeight="1">
      <c r="A31" s="497"/>
      <c r="B31" s="499"/>
      <c r="C31" s="236" t="s">
        <v>1974</v>
      </c>
      <c r="D31" s="501"/>
      <c r="E31" s="503"/>
      <c r="F31" s="503"/>
      <c r="G31" s="511"/>
      <c r="H31" s="521"/>
    </row>
    <row r="32" spans="1:8" ht="12.75" customHeight="1">
      <c r="A32" s="497"/>
      <c r="B32" s="499"/>
      <c r="C32" s="236" t="s">
        <v>1975</v>
      </c>
      <c r="D32" s="501"/>
      <c r="E32" s="503"/>
      <c r="F32" s="503"/>
      <c r="G32" s="511"/>
      <c r="H32" s="521"/>
    </row>
    <row r="33" spans="1:8" ht="25.5" customHeight="1">
      <c r="A33" s="497"/>
      <c r="B33" s="499"/>
      <c r="C33" s="236" t="s">
        <v>1976</v>
      </c>
      <c r="D33" s="501"/>
      <c r="E33" s="503"/>
      <c r="F33" s="503"/>
      <c r="G33" s="511"/>
      <c r="H33" s="521"/>
    </row>
    <row r="34" spans="1:8" ht="12.75" customHeight="1">
      <c r="A34" s="497"/>
      <c r="B34" s="499"/>
      <c r="C34" s="236" t="s">
        <v>1977</v>
      </c>
      <c r="D34" s="501"/>
      <c r="E34" s="503"/>
      <c r="F34" s="503"/>
      <c r="G34" s="511"/>
      <c r="H34" s="521"/>
    </row>
    <row r="35" spans="1:8">
      <c r="A35" s="497"/>
      <c r="B35" s="499"/>
      <c r="C35" s="236" t="s">
        <v>1978</v>
      </c>
      <c r="D35" s="501"/>
      <c r="E35" s="503"/>
      <c r="F35" s="503"/>
      <c r="G35" s="511"/>
      <c r="H35" s="521"/>
    </row>
    <row r="36" spans="1:8">
      <c r="A36" s="497"/>
      <c r="B36" s="499"/>
      <c r="C36" s="236" t="s">
        <v>1979</v>
      </c>
      <c r="D36" s="501"/>
      <c r="E36" s="503"/>
      <c r="F36" s="503"/>
      <c r="G36" s="511"/>
      <c r="H36" s="521"/>
    </row>
    <row r="37" spans="1:8" ht="22.5">
      <c r="A37" s="497"/>
      <c r="B37" s="499"/>
      <c r="C37" s="244" t="s">
        <v>1980</v>
      </c>
      <c r="D37" s="501"/>
      <c r="E37" s="503"/>
      <c r="F37" s="503"/>
      <c r="G37" s="511"/>
      <c r="H37" s="521"/>
    </row>
    <row r="38" spans="1:8" ht="22.5">
      <c r="A38" s="497"/>
      <c r="B38" s="499"/>
      <c r="C38" s="244" t="s">
        <v>1981</v>
      </c>
      <c r="D38" s="501"/>
      <c r="E38" s="503"/>
      <c r="F38" s="503"/>
      <c r="G38" s="511"/>
      <c r="H38" s="521"/>
    </row>
    <row r="39" spans="1:8" ht="22.5">
      <c r="A39" s="497"/>
      <c r="B39" s="499"/>
      <c r="C39" s="244" t="s">
        <v>1982</v>
      </c>
      <c r="D39" s="501"/>
      <c r="E39" s="503"/>
      <c r="F39" s="503"/>
      <c r="G39" s="511"/>
      <c r="H39" s="521"/>
    </row>
    <row r="40" spans="1:8">
      <c r="A40" s="497"/>
      <c r="B40" s="499"/>
      <c r="C40" s="365" t="s">
        <v>1983</v>
      </c>
      <c r="D40" s="501"/>
      <c r="E40" s="503"/>
      <c r="F40" s="503"/>
      <c r="G40" s="511"/>
      <c r="H40" s="521"/>
    </row>
    <row r="41" spans="1:8">
      <c r="A41" s="497"/>
      <c r="B41" s="499"/>
      <c r="C41" s="236" t="s">
        <v>1984</v>
      </c>
      <c r="D41" s="501"/>
      <c r="E41" s="503"/>
      <c r="F41" s="503"/>
      <c r="G41" s="511"/>
      <c r="H41" s="521"/>
    </row>
    <row r="42" spans="1:8" ht="12" thickBot="1">
      <c r="A42" s="506"/>
      <c r="B42" s="508"/>
      <c r="C42" s="250" t="s">
        <v>1985</v>
      </c>
      <c r="D42" s="502"/>
      <c r="E42" s="504"/>
      <c r="F42" s="504"/>
      <c r="G42" s="512"/>
      <c r="H42" s="522"/>
    </row>
    <row r="43" spans="1:8" ht="34.5" thickBot="1">
      <c r="A43" s="342">
        <v>7</v>
      </c>
      <c r="B43" s="366" t="s">
        <v>1986</v>
      </c>
      <c r="C43" s="351" t="s">
        <v>1987</v>
      </c>
      <c r="D43" s="345"/>
      <c r="E43" s="345" t="s">
        <v>1508</v>
      </c>
      <c r="F43" s="345">
        <v>1</v>
      </c>
      <c r="G43" s="346"/>
      <c r="H43" s="347">
        <f>F43*G43</f>
        <v>0</v>
      </c>
    </row>
    <row r="44" spans="1:8">
      <c r="A44" s="230">
        <v>8</v>
      </c>
      <c r="B44" s="513" t="s">
        <v>1988</v>
      </c>
      <c r="C44" s="231" t="s">
        <v>1918</v>
      </c>
      <c r="D44" s="279"/>
      <c r="E44" s="232" t="s">
        <v>1508</v>
      </c>
      <c r="F44" s="232">
        <v>14</v>
      </c>
      <c r="G44" s="233"/>
      <c r="H44" s="234">
        <f>F44*G44</f>
        <v>0</v>
      </c>
    </row>
    <row r="45" spans="1:8">
      <c r="A45" s="367">
        <v>9</v>
      </c>
      <c r="B45" s="514"/>
      <c r="C45" s="236" t="s">
        <v>1989</v>
      </c>
      <c r="D45" s="281"/>
      <c r="E45" s="241" t="s">
        <v>307</v>
      </c>
      <c r="F45" s="241">
        <v>60</v>
      </c>
      <c r="G45" s="242"/>
      <c r="H45" s="240">
        <f>F45*G45</f>
        <v>0</v>
      </c>
    </row>
    <row r="46" spans="1:8">
      <c r="A46" s="367">
        <v>10</v>
      </c>
      <c r="B46" s="514"/>
      <c r="C46" s="236" t="s">
        <v>1990</v>
      </c>
      <c r="D46" s="281"/>
      <c r="E46" s="241" t="s">
        <v>1508</v>
      </c>
      <c r="F46" s="241">
        <v>2</v>
      </c>
      <c r="G46" s="242"/>
      <c r="H46" s="240">
        <f>F46*G46</f>
        <v>0</v>
      </c>
    </row>
    <row r="47" spans="1:8">
      <c r="A47" s="367">
        <v>11</v>
      </c>
      <c r="B47" s="514"/>
      <c r="C47" s="236" t="s">
        <v>1991</v>
      </c>
      <c r="D47" s="281"/>
      <c r="E47" s="241" t="s">
        <v>1508</v>
      </c>
      <c r="F47" s="241">
        <v>4</v>
      </c>
      <c r="G47" s="242"/>
      <c r="H47" s="240">
        <f>F47*G47</f>
        <v>0</v>
      </c>
    </row>
    <row r="48" spans="1:8">
      <c r="A48" s="367">
        <v>12</v>
      </c>
      <c r="B48" s="514"/>
      <c r="C48" s="236" t="s">
        <v>1992</v>
      </c>
      <c r="D48" s="281"/>
      <c r="E48" s="241" t="s">
        <v>1508</v>
      </c>
      <c r="F48" s="241">
        <v>2</v>
      </c>
      <c r="G48" s="242"/>
      <c r="H48" s="240">
        <f t="shared" ref="H48:H66" si="0">F48*G48</f>
        <v>0</v>
      </c>
    </row>
    <row r="49" spans="1:8">
      <c r="A49" s="367">
        <v>13</v>
      </c>
      <c r="B49" s="514"/>
      <c r="C49" s="236" t="s">
        <v>1993</v>
      </c>
      <c r="D49" s="281"/>
      <c r="E49" s="241" t="s">
        <v>1508</v>
      </c>
      <c r="F49" s="241">
        <v>2</v>
      </c>
      <c r="G49" s="242"/>
      <c r="H49" s="240">
        <f t="shared" si="0"/>
        <v>0</v>
      </c>
    </row>
    <row r="50" spans="1:8">
      <c r="A50" s="367">
        <v>14</v>
      </c>
      <c r="B50" s="514"/>
      <c r="C50" s="236" t="s">
        <v>1994</v>
      </c>
      <c r="D50" s="281"/>
      <c r="E50" s="241" t="s">
        <v>1508</v>
      </c>
      <c r="F50" s="241">
        <v>2</v>
      </c>
      <c r="G50" s="242"/>
      <c r="H50" s="240">
        <f t="shared" si="0"/>
        <v>0</v>
      </c>
    </row>
    <row r="51" spans="1:8">
      <c r="A51" s="367">
        <v>15</v>
      </c>
      <c r="B51" s="514"/>
      <c r="C51" s="236" t="s">
        <v>1995</v>
      </c>
      <c r="D51" s="281"/>
      <c r="E51" s="241" t="s">
        <v>1508</v>
      </c>
      <c r="F51" s="241">
        <v>2</v>
      </c>
      <c r="G51" s="242"/>
      <c r="H51" s="240">
        <f t="shared" si="0"/>
        <v>0</v>
      </c>
    </row>
    <row r="52" spans="1:8">
      <c r="A52" s="367">
        <v>16</v>
      </c>
      <c r="B52" s="514"/>
      <c r="C52" s="236" t="s">
        <v>1996</v>
      </c>
      <c r="D52" s="281"/>
      <c r="E52" s="241" t="s">
        <v>1508</v>
      </c>
      <c r="F52" s="241">
        <v>1</v>
      </c>
      <c r="G52" s="242"/>
      <c r="H52" s="240">
        <f t="shared" si="0"/>
        <v>0</v>
      </c>
    </row>
    <row r="53" spans="1:8">
      <c r="A53" s="367">
        <v>17</v>
      </c>
      <c r="B53" s="514"/>
      <c r="C53" s="236" t="s">
        <v>1997</v>
      </c>
      <c r="D53" s="281"/>
      <c r="E53" s="241" t="s">
        <v>1508</v>
      </c>
      <c r="F53" s="241">
        <v>1</v>
      </c>
      <c r="G53" s="242"/>
      <c r="H53" s="240">
        <f t="shared" si="0"/>
        <v>0</v>
      </c>
    </row>
    <row r="54" spans="1:8">
      <c r="A54" s="367">
        <v>18</v>
      </c>
      <c r="B54" s="514"/>
      <c r="C54" s="236" t="s">
        <v>1998</v>
      </c>
      <c r="D54" s="281"/>
      <c r="E54" s="241" t="s">
        <v>1508</v>
      </c>
      <c r="F54" s="241">
        <v>1</v>
      </c>
      <c r="G54" s="242"/>
      <c r="H54" s="240">
        <f t="shared" si="0"/>
        <v>0</v>
      </c>
    </row>
    <row r="55" spans="1:8">
      <c r="A55" s="367">
        <v>19</v>
      </c>
      <c r="B55" s="514"/>
      <c r="C55" s="236" t="s">
        <v>1999</v>
      </c>
      <c r="D55" s="281"/>
      <c r="E55" s="241" t="s">
        <v>1508</v>
      </c>
      <c r="F55" s="241">
        <v>1</v>
      </c>
      <c r="G55" s="242"/>
      <c r="H55" s="240">
        <f t="shared" si="0"/>
        <v>0</v>
      </c>
    </row>
    <row r="56" spans="1:8">
      <c r="A56" s="367">
        <v>20</v>
      </c>
      <c r="B56" s="514"/>
      <c r="C56" s="236" t="s">
        <v>2000</v>
      </c>
      <c r="D56" s="281"/>
      <c r="E56" s="241" t="s">
        <v>1508</v>
      </c>
      <c r="F56" s="241">
        <v>1</v>
      </c>
      <c r="G56" s="242"/>
      <c r="H56" s="240">
        <f t="shared" si="0"/>
        <v>0</v>
      </c>
    </row>
    <row r="57" spans="1:8">
      <c r="A57" s="367">
        <v>21</v>
      </c>
      <c r="B57" s="514"/>
      <c r="C57" s="236" t="s">
        <v>2001</v>
      </c>
      <c r="D57" s="281"/>
      <c r="E57" s="241" t="s">
        <v>1508</v>
      </c>
      <c r="F57" s="241">
        <v>1</v>
      </c>
      <c r="G57" s="242"/>
      <c r="H57" s="240">
        <f t="shared" si="0"/>
        <v>0</v>
      </c>
    </row>
    <row r="58" spans="1:8">
      <c r="A58" s="367">
        <v>22</v>
      </c>
      <c r="B58" s="515"/>
      <c r="C58" s="236" t="s">
        <v>1920</v>
      </c>
      <c r="D58" s="241"/>
      <c r="E58" s="241" t="s">
        <v>1439</v>
      </c>
      <c r="F58" s="241">
        <v>1</v>
      </c>
      <c r="G58" s="242"/>
      <c r="H58" s="240">
        <f t="shared" si="0"/>
        <v>0</v>
      </c>
    </row>
    <row r="59" spans="1:8">
      <c r="A59" s="367">
        <v>23</v>
      </c>
      <c r="B59" s="516" t="s">
        <v>2002</v>
      </c>
      <c r="C59" s="236" t="s">
        <v>2003</v>
      </c>
      <c r="D59" s="241"/>
      <c r="E59" s="241" t="s">
        <v>1439</v>
      </c>
      <c r="F59" s="241">
        <v>1</v>
      </c>
      <c r="G59" s="242"/>
      <c r="H59" s="240">
        <f t="shared" si="0"/>
        <v>0</v>
      </c>
    </row>
    <row r="60" spans="1:8">
      <c r="A60" s="367">
        <v>24</v>
      </c>
      <c r="B60" s="464"/>
      <c r="C60" s="236" t="s">
        <v>2004</v>
      </c>
      <c r="D60" s="241"/>
      <c r="E60" s="241" t="s">
        <v>918</v>
      </c>
      <c r="F60" s="241">
        <v>15</v>
      </c>
      <c r="G60" s="242"/>
      <c r="H60" s="240">
        <f t="shared" si="0"/>
        <v>0</v>
      </c>
    </row>
    <row r="61" spans="1:8">
      <c r="A61" s="367"/>
      <c r="B61" s="460"/>
      <c r="C61" s="236" t="s">
        <v>2005</v>
      </c>
      <c r="D61" s="241"/>
      <c r="E61" s="241" t="s">
        <v>918</v>
      </c>
      <c r="F61" s="241">
        <v>6</v>
      </c>
      <c r="G61" s="242"/>
      <c r="H61" s="240">
        <f t="shared" si="0"/>
        <v>0</v>
      </c>
    </row>
    <row r="62" spans="1:8">
      <c r="A62" s="367">
        <v>25</v>
      </c>
      <c r="B62" s="517" t="s">
        <v>1925</v>
      </c>
      <c r="C62" s="236" t="s">
        <v>2006</v>
      </c>
      <c r="D62" s="241"/>
      <c r="E62" s="241" t="s">
        <v>307</v>
      </c>
      <c r="F62" s="241">
        <v>10</v>
      </c>
      <c r="G62" s="242"/>
      <c r="H62" s="240">
        <f t="shared" si="0"/>
        <v>0</v>
      </c>
    </row>
    <row r="63" spans="1:8">
      <c r="A63" s="367"/>
      <c r="B63" s="517"/>
      <c r="C63" s="236" t="s">
        <v>2007</v>
      </c>
      <c r="D63" s="241"/>
      <c r="E63" s="241" t="s">
        <v>307</v>
      </c>
      <c r="F63" s="241">
        <v>20</v>
      </c>
      <c r="G63" s="242"/>
      <c r="H63" s="240">
        <f t="shared" si="0"/>
        <v>0</v>
      </c>
    </row>
    <row r="64" spans="1:8">
      <c r="A64" s="367">
        <v>26</v>
      </c>
      <c r="B64" s="517"/>
      <c r="C64" s="236" t="s">
        <v>2008</v>
      </c>
      <c r="D64" s="241"/>
      <c r="E64" s="241" t="s">
        <v>1508</v>
      </c>
      <c r="F64" s="241">
        <v>14</v>
      </c>
      <c r="G64" s="242"/>
      <c r="H64" s="240">
        <f t="shared" si="0"/>
        <v>0</v>
      </c>
    </row>
    <row r="65" spans="1:8">
      <c r="A65" s="368">
        <v>27</v>
      </c>
      <c r="B65" s="517"/>
      <c r="C65" s="369" t="s">
        <v>2009</v>
      </c>
      <c r="D65" s="370"/>
      <c r="E65" s="370" t="s">
        <v>307</v>
      </c>
      <c r="F65" s="370">
        <v>10</v>
      </c>
      <c r="G65" s="371"/>
      <c r="H65" s="372">
        <f t="shared" si="0"/>
        <v>0</v>
      </c>
    </row>
    <row r="66" spans="1:8" ht="12" thickBot="1">
      <c r="A66" s="249">
        <v>28</v>
      </c>
      <c r="B66" s="518"/>
      <c r="C66" s="250" t="s">
        <v>2010</v>
      </c>
      <c r="D66" s="252"/>
      <c r="E66" s="252" t="s">
        <v>307</v>
      </c>
      <c r="F66" s="252">
        <v>20</v>
      </c>
      <c r="G66" s="275"/>
      <c r="H66" s="254">
        <f t="shared" si="0"/>
        <v>0</v>
      </c>
    </row>
    <row r="67" spans="1:8">
      <c r="A67" s="373"/>
      <c r="B67" s="374"/>
      <c r="C67" s="375" t="s">
        <v>2011</v>
      </c>
      <c r="D67" s="376"/>
      <c r="E67" s="376"/>
      <c r="F67" s="376"/>
      <c r="G67" s="377"/>
      <c r="H67" s="378"/>
    </row>
    <row r="68" spans="1:8" ht="12.75" customHeight="1">
      <c r="A68" s="367">
        <v>29</v>
      </c>
      <c r="B68" s="510" t="s">
        <v>1925</v>
      </c>
      <c r="C68" s="336" t="s">
        <v>2012</v>
      </c>
      <c r="D68" s="338"/>
      <c r="E68" s="338" t="s">
        <v>1932</v>
      </c>
      <c r="F68" s="338">
        <v>22.85</v>
      </c>
      <c r="G68" s="339"/>
      <c r="H68" s="335">
        <f>F68*G68</f>
        <v>0</v>
      </c>
    </row>
    <row r="69" spans="1:8">
      <c r="A69" s="235">
        <v>30</v>
      </c>
      <c r="B69" s="446"/>
      <c r="C69" s="236" t="s">
        <v>2013</v>
      </c>
      <c r="D69" s="241"/>
      <c r="E69" s="241" t="s">
        <v>1932</v>
      </c>
      <c r="F69" s="241">
        <v>22.85</v>
      </c>
      <c r="G69" s="242"/>
      <c r="H69" s="240">
        <f>F69*G69</f>
        <v>0</v>
      </c>
    </row>
    <row r="70" spans="1:8">
      <c r="A70" s="235">
        <v>31</v>
      </c>
      <c r="B70" s="446"/>
      <c r="C70" s="236" t="s">
        <v>2014</v>
      </c>
      <c r="D70" s="241"/>
      <c r="E70" s="241" t="s">
        <v>1932</v>
      </c>
      <c r="F70" s="241">
        <v>18.05</v>
      </c>
      <c r="G70" s="242"/>
      <c r="H70" s="240">
        <f>F70*G70</f>
        <v>0</v>
      </c>
    </row>
    <row r="71" spans="1:8">
      <c r="A71" s="235">
        <v>32</v>
      </c>
      <c r="B71" s="446"/>
      <c r="C71" s="236" t="s">
        <v>2015</v>
      </c>
      <c r="D71" s="241"/>
      <c r="E71" s="241" t="s">
        <v>1928</v>
      </c>
      <c r="F71" s="241">
        <v>9.1</v>
      </c>
      <c r="G71" s="242"/>
      <c r="H71" s="240">
        <f>F71*G71</f>
        <v>0</v>
      </c>
    </row>
    <row r="72" spans="1:8" ht="12.75" customHeight="1">
      <c r="A72" s="235">
        <v>33</v>
      </c>
      <c r="B72" s="446" t="s">
        <v>2016</v>
      </c>
      <c r="C72" s="236" t="s">
        <v>2017</v>
      </c>
      <c r="D72" s="241"/>
      <c r="E72" s="241" t="s">
        <v>1928</v>
      </c>
      <c r="F72" s="241">
        <v>7.8</v>
      </c>
      <c r="G72" s="242"/>
      <c r="H72" s="240">
        <f t="shared" ref="H72:H79" si="1">F72*G72</f>
        <v>0</v>
      </c>
    </row>
    <row r="73" spans="1:8">
      <c r="A73" s="235">
        <v>34</v>
      </c>
      <c r="B73" s="446"/>
      <c r="C73" s="236" t="s">
        <v>2018</v>
      </c>
      <c r="D73" s="241"/>
      <c r="E73" s="241" t="s">
        <v>1928</v>
      </c>
      <c r="F73" s="241">
        <v>7.8</v>
      </c>
      <c r="G73" s="242"/>
      <c r="H73" s="240">
        <f t="shared" si="1"/>
        <v>0</v>
      </c>
    </row>
    <row r="74" spans="1:8" ht="21.75" customHeight="1">
      <c r="A74" s="235">
        <v>36</v>
      </c>
      <c r="B74" s="509" t="s">
        <v>2019</v>
      </c>
      <c r="C74" s="244" t="s">
        <v>2020</v>
      </c>
      <c r="D74" s="241"/>
      <c r="E74" s="241" t="s">
        <v>250</v>
      </c>
      <c r="F74" s="241">
        <v>8</v>
      </c>
      <c r="G74" s="242"/>
      <c r="H74" s="240">
        <f t="shared" si="1"/>
        <v>0</v>
      </c>
    </row>
    <row r="75" spans="1:8">
      <c r="A75" s="235">
        <v>37</v>
      </c>
      <c r="B75" s="510"/>
      <c r="C75" s="236" t="s">
        <v>2021</v>
      </c>
      <c r="D75" s="241"/>
      <c r="E75" s="241" t="s">
        <v>250</v>
      </c>
      <c r="F75" s="241">
        <v>8</v>
      </c>
      <c r="G75" s="242"/>
      <c r="H75" s="240">
        <f t="shared" si="1"/>
        <v>0</v>
      </c>
    </row>
    <row r="76" spans="1:8" ht="33" customHeight="1">
      <c r="A76" s="235">
        <v>38</v>
      </c>
      <c r="B76" s="446" t="s">
        <v>2022</v>
      </c>
      <c r="C76" s="244" t="s">
        <v>2023</v>
      </c>
      <c r="D76" s="241"/>
      <c r="E76" s="241" t="s">
        <v>1928</v>
      </c>
      <c r="F76" s="241">
        <v>18.5</v>
      </c>
      <c r="G76" s="242"/>
      <c r="H76" s="240">
        <f t="shared" si="1"/>
        <v>0</v>
      </c>
    </row>
    <row r="77" spans="1:8" ht="12" thickBot="1">
      <c r="A77" s="249">
        <v>39</v>
      </c>
      <c r="B77" s="447"/>
      <c r="C77" s="250" t="s">
        <v>2024</v>
      </c>
      <c r="D77" s="252"/>
      <c r="E77" s="252" t="s">
        <v>1928</v>
      </c>
      <c r="F77" s="252">
        <v>18.5</v>
      </c>
      <c r="G77" s="275"/>
      <c r="H77" s="254">
        <f t="shared" si="1"/>
        <v>0</v>
      </c>
    </row>
    <row r="78" spans="1:8">
      <c r="A78" s="230">
        <v>40</v>
      </c>
      <c r="B78" s="310" t="s">
        <v>1706</v>
      </c>
      <c r="C78" s="231" t="s">
        <v>1625</v>
      </c>
      <c r="D78" s="232"/>
      <c r="E78" s="232" t="s">
        <v>1626</v>
      </c>
      <c r="F78" s="232">
        <v>1</v>
      </c>
      <c r="G78" s="233"/>
      <c r="H78" s="234">
        <f t="shared" si="1"/>
        <v>0</v>
      </c>
    </row>
    <row r="79" spans="1:8" ht="12" thickBot="1">
      <c r="A79" s="249">
        <v>41</v>
      </c>
      <c r="B79" s="311"/>
      <c r="C79" s="250" t="s">
        <v>1707</v>
      </c>
      <c r="D79" s="252"/>
      <c r="E79" s="252" t="s">
        <v>1630</v>
      </c>
      <c r="F79" s="252">
        <v>1</v>
      </c>
      <c r="G79" s="275"/>
      <c r="H79" s="254">
        <f t="shared" si="1"/>
        <v>0</v>
      </c>
    </row>
    <row r="80" spans="1:8" ht="12" thickBot="1">
      <c r="A80" s="285"/>
      <c r="B80" s="341"/>
      <c r="C80" s="287" t="s">
        <v>2025</v>
      </c>
      <c r="D80" s="286"/>
      <c r="E80" s="286"/>
      <c r="F80" s="286"/>
      <c r="G80" s="288"/>
      <c r="H80" s="289">
        <f>SUM(H1:H79)</f>
        <v>0</v>
      </c>
    </row>
  </sheetData>
  <mergeCells count="30">
    <mergeCell ref="B74:B75"/>
    <mergeCell ref="B76:B77"/>
    <mergeCell ref="H23:H42"/>
    <mergeCell ref="G23:G42"/>
    <mergeCell ref="B44:B58"/>
    <mergeCell ref="B59:B61"/>
    <mergeCell ref="B62:B66"/>
    <mergeCell ref="B68:B71"/>
    <mergeCell ref="B72:B73"/>
    <mergeCell ref="A23:A29"/>
    <mergeCell ref="B23:B29"/>
    <mergeCell ref="D23:D42"/>
    <mergeCell ref="E23:E42"/>
    <mergeCell ref="F23:F42"/>
    <mergeCell ref="A30:A42"/>
    <mergeCell ref="B30:B42"/>
    <mergeCell ref="H3:H10"/>
    <mergeCell ref="A13:A22"/>
    <mergeCell ref="B13:B22"/>
    <mergeCell ref="D13:D22"/>
    <mergeCell ref="E13:E22"/>
    <mergeCell ref="F13:F22"/>
    <mergeCell ref="G13:G22"/>
    <mergeCell ref="H13:H22"/>
    <mergeCell ref="A3:A10"/>
    <mergeCell ref="B3:B10"/>
    <mergeCell ref="D3:D10"/>
    <mergeCell ref="E3:E10"/>
    <mergeCell ref="F3:F10"/>
    <mergeCell ref="G3:G10"/>
  </mergeCells>
  <conditionalFormatting sqref="H2:H80">
    <cfRule type="cellIs" dxfId="0" priority="1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6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123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1400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123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D.1.2 - Rekonstrukce přítokového objektu - strojní část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1401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1402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123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16.5" customHeight="1">
      <c r="B114" s="32"/>
      <c r="E114" s="384" t="str">
        <f>E11</f>
        <v>D.1.2 - Rekonstrukce přítokového objektu - strojní část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269</v>
      </c>
      <c r="F123" s="127" t="s">
        <v>1403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189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1404</v>
      </c>
      <c r="F124" s="135" t="s">
        <v>1405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189</v>
      </c>
      <c r="AT124" s="133" t="s">
        <v>74</v>
      </c>
      <c r="AU124" s="133" t="s">
        <v>82</v>
      </c>
      <c r="AY124" s="126" t="s">
        <v>173</v>
      </c>
      <c r="BK124" s="134">
        <f>BK125</f>
        <v>0</v>
      </c>
    </row>
    <row r="125" spans="2:65" s="1" customFormat="1" ht="16.5" customHeight="1">
      <c r="B125" s="32"/>
      <c r="C125" s="137" t="s">
        <v>82</v>
      </c>
      <c r="D125" s="137" t="s">
        <v>175</v>
      </c>
      <c r="E125" s="138" t="s">
        <v>1406</v>
      </c>
      <c r="F125" s="139" t="s">
        <v>1407</v>
      </c>
      <c r="G125" s="140" t="s">
        <v>1408</v>
      </c>
      <c r="H125" s="141">
        <v>1</v>
      </c>
      <c r="I125" s="142">
        <f>'D.1.2_Strojní způsobilé'!F24</f>
        <v>0</v>
      </c>
      <c r="J125" s="143">
        <f>ROUND(I125*H125,2)</f>
        <v>0</v>
      </c>
      <c r="K125" s="144"/>
      <c r="L125" s="32"/>
      <c r="M125" s="193" t="s">
        <v>1</v>
      </c>
      <c r="N125" s="194" t="s">
        <v>40</v>
      </c>
      <c r="O125" s="195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149" t="s">
        <v>546</v>
      </c>
      <c r="AT125" s="149" t="s">
        <v>175</v>
      </c>
      <c r="AU125" s="149" t="s">
        <v>84</v>
      </c>
      <c r="AY125" s="17" t="s">
        <v>173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82</v>
      </c>
      <c r="BK125" s="150">
        <f>ROUND(I125*H125,2)</f>
        <v>0</v>
      </c>
      <c r="BL125" s="17" t="s">
        <v>546</v>
      </c>
      <c r="BM125" s="149" t="s">
        <v>84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ubNBuviDjce4OjoVLK2x13JxWyft5fRlwp2gNWx52ld0dTFDd9JJROdjmTVoYLTeEl5q3p5757mvisktbJhivw==" saltValue="P8YS9MSJQ82j7bCQnrrPzChlo2ShsoM6oAc4j4UgB2qCpO99KEMVhN7b2hp+oEIMI5qvTuR3exuF3QppIlfVeg==" spinCount="100000" sheet="1" objects="1" scenarios="1" formatColumns="0" formatRows="0" autoFilter="0"/>
  <autoFilter ref="C121:K125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7"/>
  <sheetViews>
    <sheetView showGridLines="0" workbookViewId="0">
      <selection activeCell="I127" sqref="I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123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30" customHeight="1">
      <c r="B11" s="32"/>
      <c r="E11" s="384" t="s">
        <v>1409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ROUND((SUM(BE122:BE126)),  2)</f>
        <v>0</v>
      </c>
      <c r="I35" s="96">
        <v>0.21</v>
      </c>
      <c r="J35" s="86">
        <f>ROUND(((SUM(BE122:BE126))*I35),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ROUND((SUM(BF122:BF126)),  2)</f>
        <v>0</v>
      </c>
      <c r="I36" s="96">
        <v>0.12</v>
      </c>
      <c r="J36" s="86">
        <f>ROUND(((SUM(BF122:BF126))*I36),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ROUND((SUM(BG122:BG126)),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ROUND((SUM(BH122:BH126)),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ROUND((SUM(BI122:BI126)),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123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30" customHeight="1">
      <c r="B89" s="32"/>
      <c r="E89" s="384" t="str">
        <f>E11</f>
        <v>D.1.3 - Rekonstrukce přítokového objektu - elektrotechnická část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1401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1410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123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30" customHeight="1">
      <c r="B114" s="32"/>
      <c r="E114" s="384" t="str">
        <f>E11</f>
        <v>D.1.3 - Rekonstrukce přítokového objektu - elektrotechnická část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269</v>
      </c>
      <c r="F123" s="127" t="s">
        <v>1403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189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1411</v>
      </c>
      <c r="F124" s="135" t="s">
        <v>1412</v>
      </c>
      <c r="I124" s="128"/>
      <c r="J124" s="136">
        <f>BK124</f>
        <v>0</v>
      </c>
      <c r="L124" s="125"/>
      <c r="M124" s="130"/>
      <c r="P124" s="131">
        <f>SUM(P125:P126)</f>
        <v>0</v>
      </c>
      <c r="R124" s="131">
        <f>SUM(R125:R126)</f>
        <v>0</v>
      </c>
      <c r="T124" s="132">
        <f>SUM(T125:T126)</f>
        <v>0</v>
      </c>
      <c r="AR124" s="126" t="s">
        <v>189</v>
      </c>
      <c r="AT124" s="133" t="s">
        <v>74</v>
      </c>
      <c r="AU124" s="133" t="s">
        <v>82</v>
      </c>
      <c r="AY124" s="126" t="s">
        <v>173</v>
      </c>
      <c r="BK124" s="134">
        <f>SUM(BK125:BK126)</f>
        <v>0</v>
      </c>
    </row>
    <row r="125" spans="2:65" s="1" customFormat="1" ht="16.5" customHeight="1">
      <c r="B125" s="32"/>
      <c r="C125" s="137" t="s">
        <v>82</v>
      </c>
      <c r="D125" s="137" t="s">
        <v>175</v>
      </c>
      <c r="E125" s="138" t="s">
        <v>1413</v>
      </c>
      <c r="F125" s="139" t="s">
        <v>1414</v>
      </c>
      <c r="G125" s="140" t="s">
        <v>1408</v>
      </c>
      <c r="H125" s="141">
        <v>1</v>
      </c>
      <c r="I125" s="142">
        <f>'D.1.3.2_Mo a MAR způsobilé'!H15</f>
        <v>0</v>
      </c>
      <c r="J125" s="143">
        <f>ROUND(I125*H125,2)</f>
        <v>0</v>
      </c>
      <c r="K125" s="144"/>
      <c r="L125" s="32"/>
      <c r="M125" s="145" t="s">
        <v>1</v>
      </c>
      <c r="N125" s="146" t="s">
        <v>40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546</v>
      </c>
      <c r="AT125" s="149" t="s">
        <v>175</v>
      </c>
      <c r="AU125" s="149" t="s">
        <v>84</v>
      </c>
      <c r="AY125" s="17" t="s">
        <v>173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82</v>
      </c>
      <c r="BK125" s="150">
        <f>ROUND(I125*H125,2)</f>
        <v>0</v>
      </c>
      <c r="BL125" s="17" t="s">
        <v>546</v>
      </c>
      <c r="BM125" s="149" t="s">
        <v>179</v>
      </c>
    </row>
    <row r="126" spans="2:65" s="1" customFormat="1" ht="16.5" customHeight="1">
      <c r="B126" s="32"/>
      <c r="C126" s="137" t="s">
        <v>84</v>
      </c>
      <c r="D126" s="137" t="s">
        <v>175</v>
      </c>
      <c r="E126" s="138" t="s">
        <v>1415</v>
      </c>
      <c r="F126" s="139" t="s">
        <v>1416</v>
      </c>
      <c r="G126" s="140" t="s">
        <v>1408</v>
      </c>
      <c r="H126" s="141">
        <v>1</v>
      </c>
      <c r="I126" s="142">
        <f>'D.1.3.3_Telemetrie způsobilé'!I167</f>
        <v>0</v>
      </c>
      <c r="J126" s="143">
        <f>ROUND(I126*H126,2)</f>
        <v>0</v>
      </c>
      <c r="K126" s="144"/>
      <c r="L126" s="32"/>
      <c r="M126" s="193" t="s">
        <v>1</v>
      </c>
      <c r="N126" s="194" t="s">
        <v>40</v>
      </c>
      <c r="O126" s="195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AR126" s="149" t="s">
        <v>546</v>
      </c>
      <c r="AT126" s="149" t="s">
        <v>175</v>
      </c>
      <c r="AU126" s="149" t="s">
        <v>84</v>
      </c>
      <c r="AY126" s="17" t="s">
        <v>173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82</v>
      </c>
      <c r="BK126" s="150">
        <f>ROUND(I126*H126,2)</f>
        <v>0</v>
      </c>
      <c r="BL126" s="17" t="s">
        <v>546</v>
      </c>
      <c r="BM126" s="149" t="s">
        <v>205</v>
      </c>
    </row>
    <row r="127" spans="2:65" s="1" customFormat="1" ht="6.95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2"/>
    </row>
  </sheetData>
  <sheetProtection algorithmName="SHA-512" hashValue="+PCeTIxgPL6d8ogxY9kh2Uvwl8916gu6ajXq4EUJfNTwCCg/VWSDkWnzCuGoqRt5tt+e8QUp55wkXIb2EJxQ8Q==" saltValue="e4plyCH2i/v14OtOMECEWqGOJ3xYbKhTBIYYomm1bRuLYLspc3hK8/OBNio/E8sK5iLC2JddP9cGGT9dLU7tBA==" spinCount="100000" sheet="1" objects="1" scenarios="1" formatColumns="0" formatRows="0" autoFilter="0"/>
  <autoFilter ref="C121:K126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6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98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123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1417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123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D.2.1 - MVE VDJ Bruzovice - strojní část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1401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1402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123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16.5" customHeight="1">
      <c r="B114" s="32"/>
      <c r="E114" s="384" t="str">
        <f>E11</f>
        <v>D.2.1 - MVE VDJ Bruzovice - strojní část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269</v>
      </c>
      <c r="F123" s="127" t="s">
        <v>1403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189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1404</v>
      </c>
      <c r="F124" s="135" t="s">
        <v>1405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189</v>
      </c>
      <c r="AT124" s="133" t="s">
        <v>74</v>
      </c>
      <c r="AU124" s="133" t="s">
        <v>82</v>
      </c>
      <c r="AY124" s="126" t="s">
        <v>173</v>
      </c>
      <c r="BK124" s="134">
        <f>BK125</f>
        <v>0</v>
      </c>
    </row>
    <row r="125" spans="2:65" s="1" customFormat="1" ht="16.5" customHeight="1">
      <c r="B125" s="32"/>
      <c r="C125" s="137" t="s">
        <v>82</v>
      </c>
      <c r="D125" s="137" t="s">
        <v>175</v>
      </c>
      <c r="E125" s="138" t="s">
        <v>1418</v>
      </c>
      <c r="F125" s="139" t="s">
        <v>1419</v>
      </c>
      <c r="G125" s="140" t="s">
        <v>1408</v>
      </c>
      <c r="H125" s="141">
        <v>1</v>
      </c>
      <c r="I125" s="142">
        <f>'D.2.1_Strojní MVE způsobilé'!F94</f>
        <v>0</v>
      </c>
      <c r="J125" s="143">
        <f>ROUND(I125*H125,2)</f>
        <v>0</v>
      </c>
      <c r="K125" s="144"/>
      <c r="L125" s="32"/>
      <c r="M125" s="193" t="s">
        <v>1</v>
      </c>
      <c r="N125" s="194" t="s">
        <v>40</v>
      </c>
      <c r="O125" s="195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149" t="s">
        <v>546</v>
      </c>
      <c r="AT125" s="149" t="s">
        <v>175</v>
      </c>
      <c r="AU125" s="149" t="s">
        <v>84</v>
      </c>
      <c r="AY125" s="17" t="s">
        <v>173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82</v>
      </c>
      <c r="BK125" s="150">
        <f>ROUND(I125*H125,2)</f>
        <v>0</v>
      </c>
      <c r="BL125" s="17" t="s">
        <v>546</v>
      </c>
      <c r="BM125" s="149" t="s">
        <v>84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jjYjUR+JY2xtBNf2G8e/L4KC1VBDBlIadvat7TN64lT3o9G/du+WzkIN2QI7AB4b55titeS2PLDgTEFPTUFluA==" saltValue="z93CQdTn6iK941jRaQNXMXlCIZqLhbg/gMl+dwJRnNvaIyB/stN+0Y3wdCttuavmczc63Z33fzROTlmHeD7Hbw==" spinCount="100000" sheet="1" objects="1" scenarios="1" formatColumns="0" formatRows="0" autoFilter="0"/>
  <autoFilter ref="C121:K125" xr:uid="{00000000-0009-0000-0000-00000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6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123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1420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123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D.2.2 - MVE VDJ Bruzovice - elektrotechnická část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1401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1410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123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16.5" customHeight="1">
      <c r="B114" s="32"/>
      <c r="E114" s="384" t="str">
        <f>E11</f>
        <v>D.2.2 - MVE VDJ Bruzovice - elektrotechnická část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269</v>
      </c>
      <c r="F123" s="127" t="s">
        <v>1403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189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1411</v>
      </c>
      <c r="F124" s="135" t="s">
        <v>1412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189</v>
      </c>
      <c r="AT124" s="133" t="s">
        <v>74</v>
      </c>
      <c r="AU124" s="133" t="s">
        <v>82</v>
      </c>
      <c r="AY124" s="126" t="s">
        <v>173</v>
      </c>
      <c r="BK124" s="134">
        <f>BK125</f>
        <v>0</v>
      </c>
    </row>
    <row r="125" spans="2:65" s="1" customFormat="1" ht="21.75" customHeight="1">
      <c r="B125" s="32"/>
      <c r="C125" s="137" t="s">
        <v>82</v>
      </c>
      <c r="D125" s="137" t="s">
        <v>175</v>
      </c>
      <c r="E125" s="138" t="s">
        <v>1421</v>
      </c>
      <c r="F125" s="139" t="s">
        <v>1422</v>
      </c>
      <c r="G125" s="140" t="s">
        <v>1408</v>
      </c>
      <c r="H125" s="141">
        <v>1</v>
      </c>
      <c r="I125" s="142">
        <f>'D.2.2_Elektro způsobilé'!H38</f>
        <v>0</v>
      </c>
      <c r="J125" s="143">
        <f>ROUND(I125*H125,2)</f>
        <v>0</v>
      </c>
      <c r="K125" s="144"/>
      <c r="L125" s="32"/>
      <c r="M125" s="193" t="s">
        <v>1</v>
      </c>
      <c r="N125" s="194" t="s">
        <v>40</v>
      </c>
      <c r="O125" s="195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149" t="s">
        <v>546</v>
      </c>
      <c r="AT125" s="149" t="s">
        <v>175</v>
      </c>
      <c r="AU125" s="149" t="s">
        <v>84</v>
      </c>
      <c r="AY125" s="17" t="s">
        <v>173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82</v>
      </c>
      <c r="BK125" s="150">
        <f>ROUND(I125*H125,2)</f>
        <v>0</v>
      </c>
      <c r="BL125" s="17" t="s">
        <v>546</v>
      </c>
      <c r="BM125" s="149" t="s">
        <v>84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hPiqc/kPUBBYBJSHD4Ny+rWtZC6bhaKKl11ZjJNEUztzs2zWg+/u3qbOUg/uW/GhjXE68tHkR6M24UK1YtonNQ==" saltValue="JN9tXVeeG2PGX1ayc1fOQHm2maER1nVWCPwsPIo7cbEU/nRC4sfSqxoOuKSFFUh8Mf7TNi6ARmlAzK7QPGs/qw==" spinCount="100000" sheet="1" objects="1" scenarios="1" formatColumns="0" formatRows="0" autoFilter="0"/>
  <autoFilter ref="C121:K125" xr:uid="{00000000-0009-0000-0000-000005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6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104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123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1423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123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D.2.3 - Přípojka VN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1401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1410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123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16.5" customHeight="1">
      <c r="B114" s="32"/>
      <c r="E114" s="384" t="str">
        <f>E11</f>
        <v>D.2.3 - Přípojka VN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269</v>
      </c>
      <c r="F123" s="127" t="s">
        <v>1403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189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1411</v>
      </c>
      <c r="F124" s="135" t="s">
        <v>1412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189</v>
      </c>
      <c r="AT124" s="133" t="s">
        <v>74</v>
      </c>
      <c r="AU124" s="133" t="s">
        <v>82</v>
      </c>
      <c r="AY124" s="126" t="s">
        <v>173</v>
      </c>
      <c r="BK124" s="134">
        <f>BK125</f>
        <v>0</v>
      </c>
    </row>
    <row r="125" spans="2:65" s="1" customFormat="1" ht="16.5" customHeight="1">
      <c r="B125" s="32"/>
      <c r="C125" s="137" t="s">
        <v>82</v>
      </c>
      <c r="D125" s="137" t="s">
        <v>175</v>
      </c>
      <c r="E125" s="138" t="s">
        <v>1424</v>
      </c>
      <c r="F125" s="139" t="s">
        <v>1425</v>
      </c>
      <c r="G125" s="140" t="s">
        <v>1408</v>
      </c>
      <c r="H125" s="141">
        <v>1</v>
      </c>
      <c r="I125" s="142">
        <f>'D.2.3_Přípojka VN způsobilé'!H30</f>
        <v>0</v>
      </c>
      <c r="J125" s="143">
        <f>ROUND(I125*H125,2)</f>
        <v>0</v>
      </c>
      <c r="K125" s="144"/>
      <c r="L125" s="32"/>
      <c r="M125" s="193" t="s">
        <v>1</v>
      </c>
      <c r="N125" s="194" t="s">
        <v>40</v>
      </c>
      <c r="O125" s="195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149" t="s">
        <v>546</v>
      </c>
      <c r="AT125" s="149" t="s">
        <v>175</v>
      </c>
      <c r="AU125" s="149" t="s">
        <v>84</v>
      </c>
      <c r="AY125" s="17" t="s">
        <v>173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82</v>
      </c>
      <c r="BK125" s="150">
        <f>ROUND(I125*H125,2)</f>
        <v>0</v>
      </c>
      <c r="BL125" s="17" t="s">
        <v>546</v>
      </c>
      <c r="BM125" s="149" t="s">
        <v>1426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Vif1e4grDBYOEaYEp/soAYlRRp+UlbCPFl4AwmzG/7nea3B0bXRSlYC09QH1+D3YyajP9igpGuwSgQlHtNcvrw==" saltValue="dvyZfuSPW4eySDd25tnCUtwS29jix3ZXIW1U+N7YlOh/5bVgXZPDcNsXM6IFSoNsQ93Ha5c0RX3Z67SnSdQSyw==" spinCount="100000" sheet="1" objects="1" scenarios="1" formatColumns="0" formatRows="0" autoFilter="0"/>
  <autoFilter ref="C121:K125" xr:uid="{00000000-0009-0000-0000-000006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6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107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123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1427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123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D.2.4 - Trafostanice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1401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1410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123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16.5" customHeight="1">
      <c r="B114" s="32"/>
      <c r="E114" s="384" t="str">
        <f>E11</f>
        <v>D.2.4 - Trafostanice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269</v>
      </c>
      <c r="F123" s="127" t="s">
        <v>1403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189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1411</v>
      </c>
      <c r="F124" s="135" t="s">
        <v>1412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189</v>
      </c>
      <c r="AT124" s="133" t="s">
        <v>74</v>
      </c>
      <c r="AU124" s="133" t="s">
        <v>82</v>
      </c>
      <c r="AY124" s="126" t="s">
        <v>173</v>
      </c>
      <c r="BK124" s="134">
        <f>BK125</f>
        <v>0</v>
      </c>
    </row>
    <row r="125" spans="2:65" s="1" customFormat="1" ht="16.5" customHeight="1">
      <c r="B125" s="32"/>
      <c r="C125" s="137" t="s">
        <v>82</v>
      </c>
      <c r="D125" s="137" t="s">
        <v>175</v>
      </c>
      <c r="E125" s="138" t="s">
        <v>1428</v>
      </c>
      <c r="F125" s="139" t="s">
        <v>1429</v>
      </c>
      <c r="G125" s="140" t="s">
        <v>1408</v>
      </c>
      <c r="H125" s="141">
        <v>1</v>
      </c>
      <c r="I125" s="142">
        <f>'D.2.4_Trafostanice způsobilé'!H80</f>
        <v>0</v>
      </c>
      <c r="J125" s="143">
        <f>ROUND(I125*H125,2)</f>
        <v>0</v>
      </c>
      <c r="K125" s="144"/>
      <c r="L125" s="32"/>
      <c r="M125" s="193" t="s">
        <v>1</v>
      </c>
      <c r="N125" s="194" t="s">
        <v>40</v>
      </c>
      <c r="O125" s="195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149" t="s">
        <v>546</v>
      </c>
      <c r="AT125" s="149" t="s">
        <v>175</v>
      </c>
      <c r="AU125" s="149" t="s">
        <v>84</v>
      </c>
      <c r="AY125" s="17" t="s">
        <v>173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82</v>
      </c>
      <c r="BK125" s="150">
        <f>ROUND(I125*H125,2)</f>
        <v>0</v>
      </c>
      <c r="BL125" s="17" t="s">
        <v>546</v>
      </c>
      <c r="BM125" s="149" t="s">
        <v>1430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a1qxqqaKzwjGXZ77+g5ZOO7vBUwpxA5siVH2jFbiLmfy9COwYDJkjt+NRSH1zSGoQBiGq07MsmVinU9wfd2Sgg==" saltValue="fQVNlFowLAudXSI7CrJvmsY0NJ3GtUlhCUDV8FPa3zYbEML1vOMHJ4VRe0QNBSeeTKBxG6zrmEHbc5m6QmvOyg==" spinCount="100000" sheet="1" objects="1" scenarios="1" formatColumns="0" formatRows="0" autoFilter="0"/>
  <autoFilter ref="C121:K125" xr:uid="{00000000-0009-0000-0000-000007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30"/>
  <sheetViews>
    <sheetView showGridLines="0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AT2" s="17" t="s">
        <v>110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121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421" t="str">
        <f>'Rekapitulace stavby'!K6</f>
        <v xml:space="preserve"> PK BRUZOVICE-REKONSTRUKCE PŘÍTOKOVÉHO TRAKTU</v>
      </c>
      <c r="F7" s="422"/>
      <c r="G7" s="422"/>
      <c r="H7" s="422"/>
      <c r="L7" s="20"/>
    </row>
    <row r="8" spans="2:46" ht="12" customHeight="1">
      <c r="B8" s="20"/>
      <c r="D8" s="27" t="s">
        <v>122</v>
      </c>
      <c r="L8" s="20"/>
    </row>
    <row r="9" spans="2:46" s="1" customFormat="1" ht="16.5" customHeight="1">
      <c r="B9" s="32"/>
      <c r="E9" s="421" t="s">
        <v>123</v>
      </c>
      <c r="F9" s="420"/>
      <c r="G9" s="420"/>
      <c r="H9" s="420"/>
      <c r="L9" s="32"/>
    </row>
    <row r="10" spans="2:46" s="1" customFormat="1" ht="12" customHeight="1">
      <c r="B10" s="32"/>
      <c r="D10" s="27" t="s">
        <v>124</v>
      </c>
      <c r="L10" s="32"/>
    </row>
    <row r="11" spans="2:46" s="1" customFormat="1" ht="16.5" customHeight="1">
      <c r="B11" s="32"/>
      <c r="E11" s="384" t="s">
        <v>1431</v>
      </c>
      <c r="F11" s="420"/>
      <c r="G11" s="420"/>
      <c r="H11" s="42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19. 3. 2024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423" t="str">
        <f>'Rekapitulace stavby'!E14</f>
        <v>Vyplň údaj</v>
      </c>
      <c r="F20" s="395"/>
      <c r="G20" s="395"/>
      <c r="H20" s="395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6.5" customHeight="1">
      <c r="B29" s="94"/>
      <c r="E29" s="399" t="s">
        <v>1</v>
      </c>
      <c r="F29" s="399"/>
      <c r="G29" s="399"/>
      <c r="H29" s="399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35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5" t="s">
        <v>39</v>
      </c>
      <c r="E35" s="27" t="s">
        <v>40</v>
      </c>
      <c r="F35" s="86">
        <f>ROUND((SUM(BE122:BE129)),  2)</f>
        <v>0</v>
      </c>
      <c r="I35" s="96">
        <v>0.21</v>
      </c>
      <c r="J35" s="86">
        <f>ROUND(((SUM(BE122:BE129))*I35),  2)</f>
        <v>0</v>
      </c>
      <c r="L35" s="32"/>
    </row>
    <row r="36" spans="2:12" s="1" customFormat="1" ht="14.45" customHeight="1">
      <c r="B36" s="32"/>
      <c r="E36" s="27" t="s">
        <v>41</v>
      </c>
      <c r="F36" s="86">
        <f>ROUND((SUM(BF122:BF129)),  2)</f>
        <v>0</v>
      </c>
      <c r="I36" s="96">
        <v>0.12</v>
      </c>
      <c r="J36" s="86">
        <f>ROUND(((SUM(BF122:BF129))*I36),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6">
        <f>ROUND((SUM(BG122:BG129)),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6">
        <f>ROUND((SUM(BH122:BH129)),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6">
        <f>ROUND((SUM(BI122:BI129)),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45</v>
      </c>
      <c r="E41" s="57"/>
      <c r="F41" s="57"/>
      <c r="G41" s="99" t="s">
        <v>46</v>
      </c>
      <c r="H41" s="100" t="s">
        <v>47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3" t="s">
        <v>51</v>
      </c>
      <c r="G61" s="43" t="s">
        <v>50</v>
      </c>
      <c r="H61" s="34"/>
      <c r="I61" s="34"/>
      <c r="J61" s="104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3" t="s">
        <v>51</v>
      </c>
      <c r="G76" s="43" t="s">
        <v>50</v>
      </c>
      <c r="H76" s="34"/>
      <c r="I76" s="34"/>
      <c r="J76" s="104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421" t="str">
        <f>E7</f>
        <v xml:space="preserve"> PK BRUZOVICE-REKONSTRUKCE PŘÍTOKOVÉHO TRAKTU</v>
      </c>
      <c r="F85" s="422"/>
      <c r="G85" s="422"/>
      <c r="H85" s="422"/>
      <c r="L85" s="32"/>
    </row>
    <row r="86" spans="2:12" ht="12" customHeight="1">
      <c r="B86" s="20"/>
      <c r="C86" s="27" t="s">
        <v>122</v>
      </c>
      <c r="L86" s="20"/>
    </row>
    <row r="87" spans="2:12" s="1" customFormat="1" ht="16.5" customHeight="1">
      <c r="B87" s="32"/>
      <c r="E87" s="421" t="s">
        <v>123</v>
      </c>
      <c r="F87" s="420"/>
      <c r="G87" s="420"/>
      <c r="H87" s="420"/>
      <c r="L87" s="32"/>
    </row>
    <row r="88" spans="2:12" s="1" customFormat="1" ht="12" customHeight="1">
      <c r="B88" s="32"/>
      <c r="C88" s="27" t="s">
        <v>124</v>
      </c>
      <c r="L88" s="32"/>
    </row>
    <row r="89" spans="2:12" s="1" customFormat="1" ht="16.5" customHeight="1">
      <c r="B89" s="32"/>
      <c r="E89" s="384" t="str">
        <f>E11</f>
        <v>VON 1 - Vedlejší rozpočtové náklady</v>
      </c>
      <c r="F89" s="420"/>
      <c r="G89" s="420"/>
      <c r="H89" s="42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19. 3. 2024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SmVaK Ostrava,a.s.</v>
      </c>
      <c r="I93" s="27" t="s">
        <v>30</v>
      </c>
      <c r="J93" s="30" t="str">
        <f>E23</f>
        <v>VODING Hranice,spol.s 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129</v>
      </c>
      <c r="J98" s="66">
        <f>J122</f>
        <v>0</v>
      </c>
      <c r="L98" s="32"/>
      <c r="AU98" s="17" t="s">
        <v>130</v>
      </c>
    </row>
    <row r="99" spans="2:47" s="8" customFormat="1" ht="24.95" customHeight="1">
      <c r="B99" s="108"/>
      <c r="D99" s="109" t="s">
        <v>1432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1433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158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421" t="str">
        <f>E7</f>
        <v xml:space="preserve"> PK BRUZOVICE-REKONSTRUKCE PŘÍTOKOVÉHO TRAKTU</v>
      </c>
      <c r="F110" s="422"/>
      <c r="G110" s="422"/>
      <c r="H110" s="422"/>
      <c r="L110" s="32"/>
    </row>
    <row r="111" spans="2:47" ht="12" customHeight="1">
      <c r="B111" s="20"/>
      <c r="C111" s="27" t="s">
        <v>122</v>
      </c>
      <c r="L111" s="20"/>
    </row>
    <row r="112" spans="2:47" s="1" customFormat="1" ht="16.5" customHeight="1">
      <c r="B112" s="32"/>
      <c r="E112" s="421" t="s">
        <v>123</v>
      </c>
      <c r="F112" s="420"/>
      <c r="G112" s="420"/>
      <c r="H112" s="420"/>
      <c r="L112" s="32"/>
    </row>
    <row r="113" spans="2:65" s="1" customFormat="1" ht="12" customHeight="1">
      <c r="B113" s="32"/>
      <c r="C113" s="27" t="s">
        <v>124</v>
      </c>
      <c r="L113" s="32"/>
    </row>
    <row r="114" spans="2:65" s="1" customFormat="1" ht="16.5" customHeight="1">
      <c r="B114" s="32"/>
      <c r="E114" s="384" t="str">
        <f>E11</f>
        <v>VON 1 - Vedlejší rozpočtové náklady</v>
      </c>
      <c r="F114" s="420"/>
      <c r="G114" s="420"/>
      <c r="H114" s="42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19. 3. 2024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SmVaK Ostrava,a.s.</v>
      </c>
      <c r="I118" s="27" t="s">
        <v>30</v>
      </c>
      <c r="J118" s="30" t="str">
        <f>E23</f>
        <v>VODING Hranice,spol.s 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159</v>
      </c>
      <c r="D121" s="118" t="s">
        <v>60</v>
      </c>
      <c r="E121" s="118" t="s">
        <v>56</v>
      </c>
      <c r="F121" s="118" t="s">
        <v>57</v>
      </c>
      <c r="G121" s="118" t="s">
        <v>160</v>
      </c>
      <c r="H121" s="118" t="s">
        <v>161</v>
      </c>
      <c r="I121" s="118" t="s">
        <v>162</v>
      </c>
      <c r="J121" s="119" t="s">
        <v>128</v>
      </c>
      <c r="K121" s="120" t="s">
        <v>163</v>
      </c>
      <c r="L121" s="116"/>
      <c r="M121" s="59" t="s">
        <v>1</v>
      </c>
      <c r="N121" s="60" t="s">
        <v>39</v>
      </c>
      <c r="O121" s="60" t="s">
        <v>164</v>
      </c>
      <c r="P121" s="60" t="s">
        <v>165</v>
      </c>
      <c r="Q121" s="60" t="s">
        <v>166</v>
      </c>
      <c r="R121" s="60" t="s">
        <v>167</v>
      </c>
      <c r="S121" s="60" t="s">
        <v>168</v>
      </c>
      <c r="T121" s="61" t="s">
        <v>169</v>
      </c>
    </row>
    <row r="122" spans="2:65" s="1" customFormat="1" ht="22.9" customHeight="1">
      <c r="B122" s="32"/>
      <c r="C122" s="64" t="s">
        <v>170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74</v>
      </c>
      <c r="AU122" s="17" t="s">
        <v>130</v>
      </c>
      <c r="BK122" s="124">
        <f>BK123</f>
        <v>0</v>
      </c>
    </row>
    <row r="123" spans="2:65" s="11" customFormat="1" ht="25.9" customHeight="1">
      <c r="B123" s="125"/>
      <c r="D123" s="126" t="s">
        <v>74</v>
      </c>
      <c r="E123" s="127" t="s">
        <v>1434</v>
      </c>
      <c r="F123" s="127" t="s">
        <v>109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200</v>
      </c>
      <c r="AT123" s="133" t="s">
        <v>74</v>
      </c>
      <c r="AU123" s="133" t="s">
        <v>75</v>
      </c>
      <c r="AY123" s="126" t="s">
        <v>173</v>
      </c>
      <c r="BK123" s="134">
        <f>BK124</f>
        <v>0</v>
      </c>
    </row>
    <row r="124" spans="2:65" s="11" customFormat="1" ht="22.9" customHeight="1">
      <c r="B124" s="125"/>
      <c r="D124" s="126" t="s">
        <v>74</v>
      </c>
      <c r="E124" s="135" t="s">
        <v>1435</v>
      </c>
      <c r="F124" s="135" t="s">
        <v>1436</v>
      </c>
      <c r="I124" s="128"/>
      <c r="J124" s="136">
        <f>BK124</f>
        <v>0</v>
      </c>
      <c r="L124" s="125"/>
      <c r="M124" s="130"/>
      <c r="P124" s="131">
        <f>SUM(P125:P129)</f>
        <v>0</v>
      </c>
      <c r="R124" s="131">
        <f>SUM(R125:R129)</f>
        <v>0</v>
      </c>
      <c r="T124" s="132">
        <f>SUM(T125:T129)</f>
        <v>0</v>
      </c>
      <c r="AR124" s="126" t="s">
        <v>200</v>
      </c>
      <c r="AT124" s="133" t="s">
        <v>74</v>
      </c>
      <c r="AU124" s="133" t="s">
        <v>82</v>
      </c>
      <c r="AY124" s="126" t="s">
        <v>173</v>
      </c>
      <c r="BK124" s="134">
        <f>SUM(BK125:BK129)</f>
        <v>0</v>
      </c>
    </row>
    <row r="125" spans="2:65" s="1" customFormat="1" ht="16.5" customHeight="1">
      <c r="B125" s="32"/>
      <c r="C125" s="137" t="s">
        <v>82</v>
      </c>
      <c r="D125" s="137" t="s">
        <v>175</v>
      </c>
      <c r="E125" s="138" t="s">
        <v>1437</v>
      </c>
      <c r="F125" s="139" t="s">
        <v>1438</v>
      </c>
      <c r="G125" s="140" t="s">
        <v>1439</v>
      </c>
      <c r="H125" s="141">
        <v>1</v>
      </c>
      <c r="I125" s="142"/>
      <c r="J125" s="143">
        <f>ROUND(I125*H125,2)</f>
        <v>0</v>
      </c>
      <c r="K125" s="144"/>
      <c r="L125" s="32"/>
      <c r="M125" s="145" t="s">
        <v>1</v>
      </c>
      <c r="N125" s="146" t="s">
        <v>40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1440</v>
      </c>
      <c r="AT125" s="149" t="s">
        <v>175</v>
      </c>
      <c r="AU125" s="149" t="s">
        <v>84</v>
      </c>
      <c r="AY125" s="17" t="s">
        <v>173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82</v>
      </c>
      <c r="BK125" s="150">
        <f>ROUND(I125*H125,2)</f>
        <v>0</v>
      </c>
      <c r="BL125" s="17" t="s">
        <v>1440</v>
      </c>
      <c r="BM125" s="149" t="s">
        <v>1441</v>
      </c>
    </row>
    <row r="126" spans="2:65" s="1" customFormat="1" ht="24.2" customHeight="1">
      <c r="B126" s="32"/>
      <c r="C126" s="137" t="s">
        <v>84</v>
      </c>
      <c r="D126" s="137" t="s">
        <v>175</v>
      </c>
      <c r="E126" s="138" t="s">
        <v>1442</v>
      </c>
      <c r="F126" s="139" t="s">
        <v>1443</v>
      </c>
      <c r="G126" s="140" t="s">
        <v>1439</v>
      </c>
      <c r="H126" s="141">
        <v>1</v>
      </c>
      <c r="I126" s="142"/>
      <c r="J126" s="143">
        <f>ROUND(I126*H126,2)</f>
        <v>0</v>
      </c>
      <c r="K126" s="144"/>
      <c r="L126" s="32"/>
      <c r="M126" s="145" t="s">
        <v>1</v>
      </c>
      <c r="N126" s="146" t="s">
        <v>40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1440</v>
      </c>
      <c r="AT126" s="149" t="s">
        <v>175</v>
      </c>
      <c r="AU126" s="149" t="s">
        <v>84</v>
      </c>
      <c r="AY126" s="17" t="s">
        <v>173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82</v>
      </c>
      <c r="BK126" s="150">
        <f>ROUND(I126*H126,2)</f>
        <v>0</v>
      </c>
      <c r="BL126" s="17" t="s">
        <v>1440</v>
      </c>
      <c r="BM126" s="149" t="s">
        <v>1444</v>
      </c>
    </row>
    <row r="127" spans="2:65" s="1" customFormat="1" ht="24.2" customHeight="1">
      <c r="B127" s="32"/>
      <c r="C127" s="137" t="s">
        <v>189</v>
      </c>
      <c r="D127" s="137" t="s">
        <v>175</v>
      </c>
      <c r="E127" s="138" t="s">
        <v>1445</v>
      </c>
      <c r="F127" s="139" t="s">
        <v>1446</v>
      </c>
      <c r="G127" s="140" t="s">
        <v>1439</v>
      </c>
      <c r="H127" s="141">
        <v>1</v>
      </c>
      <c r="I127" s="142"/>
      <c r="J127" s="143">
        <f>ROUND(I127*H127,2)</f>
        <v>0</v>
      </c>
      <c r="K127" s="144"/>
      <c r="L127" s="32"/>
      <c r="M127" s="145" t="s">
        <v>1</v>
      </c>
      <c r="N127" s="146" t="s">
        <v>40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1440</v>
      </c>
      <c r="AT127" s="149" t="s">
        <v>175</v>
      </c>
      <c r="AU127" s="149" t="s">
        <v>84</v>
      </c>
      <c r="AY127" s="17" t="s">
        <v>173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82</v>
      </c>
      <c r="BK127" s="150">
        <f>ROUND(I127*H127,2)</f>
        <v>0</v>
      </c>
      <c r="BL127" s="17" t="s">
        <v>1440</v>
      </c>
      <c r="BM127" s="149" t="s">
        <v>1447</v>
      </c>
    </row>
    <row r="128" spans="2:65" s="1" customFormat="1" ht="21.75" customHeight="1">
      <c r="B128" s="32"/>
      <c r="C128" s="137" t="s">
        <v>179</v>
      </c>
      <c r="D128" s="137" t="s">
        <v>175</v>
      </c>
      <c r="E128" s="138" t="s">
        <v>1448</v>
      </c>
      <c r="F128" s="139" t="s">
        <v>1449</v>
      </c>
      <c r="G128" s="140" t="s">
        <v>1439</v>
      </c>
      <c r="H128" s="141">
        <v>1</v>
      </c>
      <c r="I128" s="142"/>
      <c r="J128" s="143">
        <f>ROUND(I128*H128,2)</f>
        <v>0</v>
      </c>
      <c r="K128" s="144"/>
      <c r="L128" s="32"/>
      <c r="M128" s="145" t="s">
        <v>1</v>
      </c>
      <c r="N128" s="146" t="s">
        <v>40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1440</v>
      </c>
      <c r="AT128" s="149" t="s">
        <v>175</v>
      </c>
      <c r="AU128" s="149" t="s">
        <v>84</v>
      </c>
      <c r="AY128" s="17" t="s">
        <v>173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82</v>
      </c>
      <c r="BK128" s="150">
        <f>ROUND(I128*H128,2)</f>
        <v>0</v>
      </c>
      <c r="BL128" s="17" t="s">
        <v>1440</v>
      </c>
      <c r="BM128" s="149" t="s">
        <v>1450</v>
      </c>
    </row>
    <row r="129" spans="2:65" s="1" customFormat="1" ht="24.2" customHeight="1">
      <c r="B129" s="32"/>
      <c r="C129" s="137" t="s">
        <v>200</v>
      </c>
      <c r="D129" s="137" t="s">
        <v>175</v>
      </c>
      <c r="E129" s="138" t="s">
        <v>1451</v>
      </c>
      <c r="F129" s="139" t="s">
        <v>1452</v>
      </c>
      <c r="G129" s="140" t="s">
        <v>1439</v>
      </c>
      <c r="H129" s="141">
        <v>1</v>
      </c>
      <c r="I129" s="142"/>
      <c r="J129" s="143">
        <f>ROUND(I129*H129,2)</f>
        <v>0</v>
      </c>
      <c r="K129" s="144"/>
      <c r="L129" s="32"/>
      <c r="M129" s="193" t="s">
        <v>1</v>
      </c>
      <c r="N129" s="194" t="s">
        <v>40</v>
      </c>
      <c r="O129" s="195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AR129" s="149" t="s">
        <v>1440</v>
      </c>
      <c r="AT129" s="149" t="s">
        <v>175</v>
      </c>
      <c r="AU129" s="149" t="s">
        <v>84</v>
      </c>
      <c r="AY129" s="17" t="s">
        <v>173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7" t="s">
        <v>82</v>
      </c>
      <c r="BK129" s="150">
        <f>ROUND(I129*H129,2)</f>
        <v>0</v>
      </c>
      <c r="BL129" s="17" t="s">
        <v>1440</v>
      </c>
      <c r="BM129" s="149" t="s">
        <v>1453</v>
      </c>
    </row>
    <row r="130" spans="2:65" s="1" customFormat="1" ht="6.95" customHeight="1">
      <c r="B130" s="44"/>
      <c r="C130" s="45"/>
      <c r="D130" s="45"/>
      <c r="E130" s="45"/>
      <c r="F130" s="45"/>
      <c r="G130" s="45"/>
      <c r="H130" s="45"/>
      <c r="I130" s="45"/>
      <c r="J130" s="45"/>
      <c r="K130" s="45"/>
      <c r="L130" s="32"/>
    </row>
  </sheetData>
  <sheetProtection algorithmName="SHA-512" hashValue="wTF+44iKbYc1mxVddJXsQnwEEA2OsOjaKIpJWzNNZyVR+njIVTjXapa3CN0mbNFhEWuG/+ic6/zBefu2Spf9nQ==" saltValue="quf38pt/a2xIWAsGM4YMY1e3b3/ObgatI+vO2pDshpktt1uUQ7IdoYQdguiYdoDz2k+6PdIJY3jA6hZUv6o38g==" spinCount="100000" sheet="1" objects="1" scenarios="1" formatColumns="0" formatRows="0" autoFilter="0"/>
  <autoFilter ref="C121:K129" xr:uid="{00000000-0009-0000-0000-000008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0D9717C177324692276E6315D82AED" ma:contentTypeVersion="13" ma:contentTypeDescription="Vytvoří nový dokument" ma:contentTypeScope="" ma:versionID="2616f4d0e97bc2b455642870d60ba045">
  <xsd:schema xmlns:xsd="http://www.w3.org/2001/XMLSchema" xmlns:xs="http://www.w3.org/2001/XMLSchema" xmlns:p="http://schemas.microsoft.com/office/2006/metadata/properties" xmlns:ns2="70977f73-000e-41cd-ad15-63e1f3c94203" xmlns:ns3="5ea5d7f9-634e-4190-ad62-0aab34d208ed" targetNamespace="http://schemas.microsoft.com/office/2006/metadata/properties" ma:root="true" ma:fieldsID="b0f8b24316be453720ff86bda27c083e" ns2:_="" ns3:_="">
    <xsd:import namespace="70977f73-000e-41cd-ad15-63e1f3c94203"/>
    <xsd:import namespace="5ea5d7f9-634e-4190-ad62-0aab34d208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977f73-000e-41cd-ad15-63e1f3c942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775a0b2-5ea9-4a67-8c2e-b358150ad1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5d7f9-634e-4190-ad62-0aab34d208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311f148-6a46-4b5f-81d6-09ce88cd48b9}" ma:internalName="TaxCatchAll" ma:showField="CatchAllData" ma:web="5ea5d7f9-634e-4190-ad62-0aab34d20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a5d7f9-634e-4190-ad62-0aab34d208ed" xsi:nil="true"/>
    <lcf76f155ced4ddcb4097134ff3c332f xmlns="70977f73-000e-41cd-ad15-63e1f3c9420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2E0BA6-5D4C-47BC-9CC8-BC50D07F61F6}"/>
</file>

<file path=customXml/itemProps2.xml><?xml version="1.0" encoding="utf-8"?>
<ds:datastoreItem xmlns:ds="http://schemas.openxmlformats.org/officeDocument/2006/customXml" ds:itemID="{AC560F08-8D5E-4E99-B352-769A2BD5BBFA}"/>
</file>

<file path=customXml/itemProps3.xml><?xml version="1.0" encoding="utf-8"?>
<ds:datastoreItem xmlns:ds="http://schemas.openxmlformats.org/officeDocument/2006/customXml" ds:itemID="{21550C1D-D181-4E90-AE1B-A2C6E25E21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DESKTOP-O9OFJBS\Honova</dc:creator>
  <cp:keywords/>
  <dc:description/>
  <cp:lastModifiedBy>Játi, Richard</cp:lastModifiedBy>
  <cp:revision/>
  <dcterms:created xsi:type="dcterms:W3CDTF">2024-04-07T08:18:24Z</dcterms:created>
  <dcterms:modified xsi:type="dcterms:W3CDTF">2025-03-20T11:43:02Z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0x010100500D9717C177324692276E6315D82AED</vt:lpwstr>
  </property>
  <property fmtid="{D5CDD505-2E9C-101B-9397-08002B2CF9AE}" pid="3" name="MediaServiceImageTags">
    <vt:lpwstr/>
  </property>
</Properties>
</file>